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W:\Files\Items 2026\MAYCO\Mayco 2026-03-00\"/>
    </mc:Choice>
  </mc:AlternateContent>
  <xr:revisionPtr revIDLastSave="0" documentId="8_{384612E6-746A-4C24-B2A1-33A5997C9568}" xr6:coauthVersionLast="47" xr6:coauthVersionMax="47" xr10:uidLastSave="{00000000-0000-0000-0000-000000000000}"/>
  <bookViews>
    <workbookView xWindow="-108" yWindow="-108" windowWidth="23256" windowHeight="12456" xr2:uid="{A6648535-F3E0-41E8-8C16-64170D3A95EE}"/>
  </bookViews>
  <sheets>
    <sheet name="LEKWA2026-2027" sheetId="1" r:id="rId1"/>
  </sheets>
  <definedNames>
    <definedName name="_xlnm.Print_Area" localSheetId="0">'LEKWA2026-2027'!$A$1:$R$119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0" i="1" l="1"/>
  <c r="P90" i="1"/>
  <c r="Q91" i="1"/>
  <c r="P93" i="1"/>
  <c r="J93" i="1"/>
  <c r="H75" i="1"/>
  <c r="I75" i="1" s="1"/>
  <c r="J75" i="1" s="1"/>
  <c r="H74" i="1"/>
  <c r="I74" i="1" s="1"/>
  <c r="J74" i="1" s="1"/>
  <c r="H70" i="1"/>
  <c r="I70" i="1" s="1"/>
  <c r="J70" i="1" s="1"/>
  <c r="H66" i="1"/>
  <c r="I66" i="1" s="1"/>
  <c r="J66" i="1" s="1"/>
  <c r="H61" i="1"/>
  <c r="H57" i="1"/>
  <c r="H56" i="1"/>
  <c r="H53" i="1"/>
  <c r="I53" i="1" s="1"/>
  <c r="J53" i="1" s="1"/>
  <c r="H49" i="1"/>
  <c r="I49" i="1" s="1"/>
  <c r="J49" i="1" s="1"/>
  <c r="H48" i="1"/>
  <c r="I48" i="1" s="1"/>
  <c r="J48" i="1" s="1"/>
  <c r="H44" i="1"/>
  <c r="I44" i="1" s="1"/>
  <c r="J44" i="1" s="1"/>
  <c r="H37" i="1"/>
  <c r="H36" i="1"/>
  <c r="I36" i="1" s="1"/>
  <c r="J36" i="1" s="1"/>
  <c r="H35" i="1"/>
  <c r="H34" i="1"/>
  <c r="I34" i="1" s="1"/>
  <c r="H33" i="1"/>
  <c r="I33" i="1" s="1"/>
  <c r="J33" i="1" s="1"/>
  <c r="H29" i="1"/>
  <c r="I29" i="1" s="1"/>
  <c r="J29" i="1" s="1"/>
  <c r="H28" i="1"/>
  <c r="H27" i="1"/>
  <c r="H26" i="1"/>
  <c r="I26" i="1" s="1"/>
  <c r="J26" i="1" s="1"/>
  <c r="H25" i="1"/>
  <c r="I25" i="1" s="1"/>
  <c r="J25" i="1" s="1"/>
  <c r="H21" i="1"/>
  <c r="H20" i="1"/>
  <c r="H19" i="1"/>
  <c r="I19" i="1" s="1"/>
  <c r="J19" i="1" s="1"/>
  <c r="H18" i="1"/>
  <c r="I18" i="1" s="1"/>
  <c r="J18" i="1" s="1"/>
  <c r="H17" i="1"/>
  <c r="I17" i="1" s="1"/>
  <c r="J17" i="1" s="1"/>
  <c r="H13" i="1"/>
  <c r="I13" i="1" s="1"/>
  <c r="H12" i="1"/>
  <c r="I12" i="1" s="1"/>
  <c r="J12" i="1" s="1"/>
  <c r="H11" i="1"/>
  <c r="I11" i="1" s="1"/>
  <c r="J11" i="1" s="1"/>
  <c r="H10" i="1"/>
  <c r="I10" i="1" s="1"/>
  <c r="J10" i="1" s="1"/>
  <c r="H9" i="1"/>
  <c r="I9" i="1" s="1"/>
  <c r="G75" i="1"/>
  <c r="G74" i="1"/>
  <c r="G70" i="1"/>
  <c r="G66" i="1"/>
  <c r="G65" i="1"/>
  <c r="G61" i="1"/>
  <c r="G57" i="1"/>
  <c r="G56" i="1"/>
  <c r="G53" i="1"/>
  <c r="G49" i="1"/>
  <c r="G48" i="1"/>
  <c r="G44" i="1"/>
  <c r="G37" i="1"/>
  <c r="I37" i="1" s="1"/>
  <c r="J37" i="1" s="1"/>
  <c r="G36" i="1"/>
  <c r="G35" i="1"/>
  <c r="G34" i="1"/>
  <c r="G33" i="1"/>
  <c r="G29" i="1"/>
  <c r="G28" i="1"/>
  <c r="G27" i="1"/>
  <c r="G26" i="1"/>
  <c r="G25" i="1"/>
  <c r="G21" i="1"/>
  <c r="G20" i="1"/>
  <c r="I20" i="1" s="1"/>
  <c r="G19" i="1"/>
  <c r="G18" i="1"/>
  <c r="G17" i="1"/>
  <c r="G10" i="1"/>
  <c r="G11" i="1"/>
  <c r="G12" i="1"/>
  <c r="G13" i="1"/>
  <c r="G9" i="1"/>
  <c r="I61" i="1"/>
  <c r="J61" i="1" s="1"/>
  <c r="I28" i="1"/>
  <c r="J28" i="1" s="1"/>
  <c r="I27" i="1"/>
  <c r="J27" i="1" s="1"/>
  <c r="J103" i="1"/>
  <c r="L100" i="1"/>
  <c r="L99" i="1"/>
  <c r="L98" i="1"/>
  <c r="L95" i="1"/>
  <c r="L94" i="1"/>
  <c r="L93" i="1"/>
  <c r="N95" i="1" l="1"/>
  <c r="N103" i="1"/>
  <c r="N99" i="1"/>
  <c r="N100" i="1"/>
  <c r="N98" i="1"/>
  <c r="H65" i="1"/>
  <c r="I65" i="1" s="1"/>
  <c r="J65" i="1" s="1"/>
  <c r="S91" i="1"/>
  <c r="N94" i="1"/>
  <c r="N93" i="1"/>
  <c r="N88" i="1" s="1"/>
  <c r="J34" i="1"/>
  <c r="J13" i="1"/>
  <c r="J9" i="1"/>
  <c r="I35" i="1"/>
  <c r="J35" i="1" s="1"/>
  <c r="I56" i="1"/>
  <c r="J56" i="1" s="1"/>
  <c r="J20" i="1"/>
  <c r="I21" i="1"/>
  <c r="J21" i="1" s="1"/>
  <c r="I57" i="1"/>
  <c r="J57" i="1" s="1"/>
  <c r="L117" i="1"/>
  <c r="L116" i="1"/>
  <c r="L115" i="1"/>
  <c r="L112" i="1"/>
  <c r="L111" i="1"/>
  <c r="L110" i="1"/>
  <c r="P103" i="1"/>
  <c r="J100" i="1"/>
  <c r="P100" i="1" s="1"/>
  <c r="J99" i="1"/>
  <c r="P99" i="1" s="1"/>
  <c r="J98" i="1"/>
  <c r="P98" i="1" s="1"/>
  <c r="J95" i="1"/>
  <c r="P95" i="1" s="1"/>
  <c r="J94" i="1"/>
  <c r="P94" i="1" s="1"/>
  <c r="L103" i="1"/>
  <c r="L119" i="1"/>
  <c r="U91" i="1" l="1"/>
  <c r="N111" i="1"/>
  <c r="N112" i="1"/>
  <c r="O123" i="1"/>
  <c r="N123" i="1"/>
  <c r="L123" i="1"/>
  <c r="C123" i="1"/>
  <c r="I119" i="1" s="1"/>
  <c r="J119" i="1" s="1"/>
  <c r="P119" i="1" s="1"/>
  <c r="N110" i="1" l="1"/>
  <c r="N116" i="1"/>
  <c r="N119" i="1"/>
  <c r="N115" i="1"/>
  <c r="N117" i="1"/>
  <c r="I117" i="1"/>
  <c r="J117" i="1" s="1"/>
  <c r="P117" i="1" s="1"/>
  <c r="I116" i="1"/>
  <c r="J116" i="1" s="1"/>
  <c r="P116" i="1" s="1"/>
  <c r="I115" i="1"/>
  <c r="J115" i="1" s="1"/>
  <c r="P115" i="1" s="1"/>
  <c r="I112" i="1"/>
  <c r="J112" i="1" s="1"/>
  <c r="P112" i="1" s="1"/>
  <c r="I110" i="1"/>
  <c r="J110" i="1" s="1"/>
  <c r="P110" i="1" s="1"/>
  <c r="Q108" i="1" s="1"/>
  <c r="U108" i="1" s="1"/>
  <c r="I111" i="1"/>
  <c r="J111" i="1" s="1"/>
  <c r="P111" i="1" s="1"/>
  <c r="G95" i="1" l="1"/>
  <c r="G94" i="1"/>
  <c r="G93" i="1"/>
  <c r="G100" i="1"/>
  <c r="G99" i="1"/>
  <c r="G98" i="1"/>
  <c r="G103" i="1"/>
  <c r="G110" i="1"/>
  <c r="G119" i="1"/>
  <c r="G117" i="1"/>
  <c r="G116" i="1"/>
  <c r="G115" i="1"/>
  <c r="G111" i="1"/>
  <c r="G112" i="1"/>
  <c r="D115" i="1"/>
  <c r="D117" i="1"/>
  <c r="D116" i="1"/>
  <c r="D112" i="1"/>
  <c r="D110" i="1"/>
  <c r="D111" i="1"/>
  <c r="D100" i="1"/>
  <c r="D98" i="1"/>
  <c r="D99" i="1"/>
  <c r="D95" i="1"/>
  <c r="D93" i="1"/>
  <c r="D94" i="1"/>
  <c r="D119" i="1"/>
  <c r="D103" i="1"/>
  <c r="D9" i="1"/>
  <c r="E9" i="1" s="1"/>
  <c r="D107" i="1"/>
  <c r="E107" i="1" s="1"/>
  <c r="D10" i="1"/>
  <c r="E10" i="1" s="1"/>
  <c r="D11" i="1"/>
  <c r="E11" i="1" s="1"/>
  <c r="D12" i="1"/>
  <c r="E12" i="1" s="1"/>
  <c r="D13" i="1"/>
  <c r="E13" i="1" s="1"/>
  <c r="D17" i="1"/>
  <c r="E17" i="1" s="1"/>
  <c r="D18" i="1"/>
  <c r="E18" i="1" s="1"/>
  <c r="D19" i="1"/>
  <c r="E19" i="1" s="1"/>
  <c r="D20" i="1"/>
  <c r="E20" i="1" s="1"/>
  <c r="D21" i="1"/>
  <c r="E21" i="1" s="1"/>
  <c r="D25" i="1"/>
  <c r="E25" i="1" s="1"/>
  <c r="D26" i="1"/>
  <c r="E26" i="1" s="1"/>
  <c r="D27" i="1"/>
  <c r="E27" i="1" s="1"/>
  <c r="D28" i="1"/>
  <c r="E28" i="1" s="1"/>
  <c r="D29" i="1"/>
  <c r="E29" i="1" s="1"/>
  <c r="D33" i="1"/>
  <c r="E33" i="1" s="1"/>
  <c r="D34" i="1"/>
  <c r="E34" i="1" s="1"/>
  <c r="D35" i="1"/>
  <c r="E35" i="1" s="1"/>
  <c r="D36" i="1"/>
  <c r="E36" i="1" s="1"/>
  <c r="D37" i="1"/>
  <c r="E37" i="1" s="1"/>
  <c r="D44" i="1"/>
  <c r="E44" i="1" s="1"/>
  <c r="D48" i="1"/>
  <c r="E48" i="1" s="1"/>
  <c r="D49" i="1"/>
  <c r="E49" i="1" s="1"/>
  <c r="D53" i="1"/>
  <c r="E53" i="1" s="1"/>
  <c r="D56" i="1"/>
  <c r="E56" i="1" s="1"/>
  <c r="D57" i="1"/>
  <c r="E57" i="1" s="1"/>
  <c r="D61" i="1"/>
  <c r="E61" i="1" s="1"/>
  <c r="D65" i="1"/>
  <c r="E65" i="1" s="1"/>
  <c r="D66" i="1"/>
  <c r="E66" i="1" s="1"/>
  <c r="D70" i="1"/>
  <c r="E70" i="1" s="1"/>
  <c r="D74" i="1"/>
  <c r="E74" i="1" s="1"/>
  <c r="D75" i="1"/>
  <c r="E75" i="1" s="1"/>
  <c r="D88" i="1"/>
  <c r="E88" i="1" s="1"/>
</calcChain>
</file>

<file path=xl/sharedStrings.xml><?xml version="1.0" encoding="utf-8"?>
<sst xmlns="http://schemas.openxmlformats.org/spreadsheetml/2006/main" count="114" uniqueCount="58">
  <si>
    <t>1. DOMESTIC TARIFFS</t>
  </si>
  <si>
    <t>1.1 Single phase</t>
  </si>
  <si>
    <t>Block 1 (0-50 kWh)</t>
  </si>
  <si>
    <t>Block 2 (51-350kWh)</t>
  </si>
  <si>
    <t>Block 3 (351-600 kWh)</t>
  </si>
  <si>
    <t>Block 4 (&gt;600 kWh)</t>
  </si>
  <si>
    <t>Basic Charge R/month</t>
  </si>
  <si>
    <t>1.2 Conventional/Postpaid</t>
  </si>
  <si>
    <t>1.3 Three Phase prepaid</t>
  </si>
  <si>
    <t>1.4 Three Conventional Postpaid</t>
  </si>
  <si>
    <t>2. COMMERCIAL</t>
  </si>
  <si>
    <t>2.1 Prepaid (Single Phase) 0-16 kVA</t>
  </si>
  <si>
    <t>Basic Charge / month</t>
  </si>
  <si>
    <t>Energy charge:c/kWh</t>
  </si>
  <si>
    <t>Low season:c/kWh</t>
  </si>
  <si>
    <t>High season:c/kWh</t>
  </si>
  <si>
    <t>2.2 Conventional Single Phase (0-16kVA)</t>
  </si>
  <si>
    <t>Basic charge / month</t>
  </si>
  <si>
    <t>Low season</t>
  </si>
  <si>
    <t>2.3 Conventional 3 Phase Prepaid (25-100kVA)</t>
  </si>
  <si>
    <t>Basic Charge /month</t>
  </si>
  <si>
    <t>Low season c/kWh</t>
  </si>
  <si>
    <t>High season c/kWh</t>
  </si>
  <si>
    <t>2.4 Conventional 3 phase Conventional (25-100kVA)</t>
  </si>
  <si>
    <t>Basic charge /month</t>
  </si>
  <si>
    <t>3.Industrial</t>
  </si>
  <si>
    <t>Energy charge c/kWh</t>
  </si>
  <si>
    <t>Demand charge /kVA</t>
  </si>
  <si>
    <t xml:space="preserve">NON STANDARD TARRIF </t>
  </si>
  <si>
    <t xml:space="preserve">2.5 Municipa Own use </t>
  </si>
  <si>
    <t>Peak</t>
  </si>
  <si>
    <t>Standard</t>
  </si>
  <si>
    <t>Off peak</t>
  </si>
  <si>
    <t>The Industrial tarrif has been restructure and introduce time of use tarrif . The tarrif proposed were aligned with Eskom Schedule of standard prices tariffs also with less groups. The first the &lt; 500V (Low Tention supply) and the second the &gt; 500V (High Tehtion supply with client own distribution &amp; transformers).</t>
  </si>
  <si>
    <t>3.1  &gt; 100 kVA &amp;  &lt; 500 V (LT)</t>
  </si>
  <si>
    <t>3.2  &gt; 100 kVA &amp;  &gt; 500 V (HT)</t>
  </si>
  <si>
    <t>Proposed</t>
  </si>
  <si>
    <t>On Old</t>
  </si>
  <si>
    <t>=</t>
  </si>
  <si>
    <t>*</t>
  </si>
  <si>
    <t>Purchase Tariff</t>
  </si>
  <si>
    <t>Selling Tariff</t>
  </si>
  <si>
    <t>Only</t>
  </si>
  <si>
    <t>Mun Inc</t>
  </si>
  <si>
    <t>Adjustment</t>
  </si>
  <si>
    <t>Only Mun</t>
  </si>
  <si>
    <t>Eskom Increase</t>
  </si>
  <si>
    <t>((Should've been 16%))</t>
  </si>
  <si>
    <t>Not approved due to late submission</t>
  </si>
  <si>
    <t>Revision 2 (16% Margin)</t>
  </si>
  <si>
    <t>2025/26</t>
  </si>
  <si>
    <t>2026/27</t>
  </si>
  <si>
    <t>Effective above Eskom</t>
  </si>
  <si>
    <t>2025/26 Margin</t>
  </si>
  <si>
    <t>2026/27 Margin</t>
  </si>
  <si>
    <t>Increase required</t>
  </si>
  <si>
    <t>LEKWA ELETRICITY TARIFFS FOR THE PERIOD 01 JULY 2026-30 JUNE 2027</t>
  </si>
  <si>
    <t>INCREASE BY 9.01 % AND REVISED TARRIF STRUCTURE FOR DOMESTIC, COMMERCIAL AND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</si>
</sst>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color rgb="FFFF0000"/>
      <name val="Arial"/>
      <family val="2"/>
    </font>
    <font>
      <strike/>
      <sz val="12"/>
      <color theme="1"/>
      <name val="Arial"/>
      <family val="2"/>
    </font>
    <font>
      <strike/>
      <sz val="12"/>
      <name val="Arial"/>
      <family val="2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sz val="8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3" fillId="0" borderId="0" applyFont="0" applyFill="0" applyBorder="0" applyAlignment="0" applyProtection="0"/>
    <xf numFmtId="0" fontId="13" fillId="0" borderId="0"/>
  </cellStyleXfs>
  <cellXfs count="6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2" fontId="2" fillId="0" borderId="1" xfId="0" applyNumberFormat="1" applyFont="1" applyBorder="1"/>
    <xf numFmtId="0" fontId="2" fillId="0" borderId="0" xfId="0" applyFont="1"/>
    <xf numFmtId="2" fontId="2" fillId="0" borderId="0" xfId="0" applyNumberFormat="1" applyFont="1"/>
    <xf numFmtId="10" fontId="2" fillId="0" borderId="1" xfId="0" applyNumberFormat="1" applyFont="1" applyBorder="1"/>
    <xf numFmtId="0" fontId="1" fillId="0" borderId="0" xfId="0" applyFont="1"/>
    <xf numFmtId="0" fontId="2" fillId="0" borderId="2" xfId="0" applyFont="1" applyBorder="1"/>
    <xf numFmtId="0" fontId="1" fillId="0" borderId="2" xfId="0" applyFont="1" applyBorder="1"/>
    <xf numFmtId="2" fontId="1" fillId="0" borderId="0" xfId="0" applyNumberFormat="1" applyFont="1"/>
    <xf numFmtId="0" fontId="3" fillId="0" borderId="0" xfId="0" applyFont="1"/>
    <xf numFmtId="2" fontId="3" fillId="0" borderId="0" xfId="0" applyNumberFormat="1" applyFont="1"/>
    <xf numFmtId="0" fontId="3" fillId="0" borderId="1" xfId="0" applyFont="1" applyBorder="1"/>
    <xf numFmtId="2" fontId="3" fillId="0" borderId="1" xfId="0" applyNumberFormat="1" applyFont="1" applyBorder="1"/>
    <xf numFmtId="10" fontId="1" fillId="0" borderId="1" xfId="0" applyNumberFormat="1" applyFont="1" applyBorder="1"/>
    <xf numFmtId="2" fontId="1" fillId="0" borderId="1" xfId="0" applyNumberFormat="1" applyFont="1" applyBorder="1"/>
    <xf numFmtId="2" fontId="4" fillId="0" borderId="1" xfId="0" applyNumberFormat="1" applyFont="1" applyBorder="1"/>
    <xf numFmtId="0" fontId="4" fillId="0" borderId="1" xfId="0" applyFont="1" applyBorder="1"/>
    <xf numFmtId="10" fontId="4" fillId="0" borderId="1" xfId="0" applyNumberFormat="1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1" xfId="0" applyFont="1" applyBorder="1"/>
    <xf numFmtId="2" fontId="5" fillId="0" borderId="1" xfId="0" applyNumberFormat="1" applyFont="1" applyBorder="1"/>
    <xf numFmtId="0" fontId="8" fillId="0" borderId="0" xfId="0" applyFont="1"/>
    <xf numFmtId="2" fontId="5" fillId="0" borderId="0" xfId="0" applyNumberFormat="1" applyFont="1"/>
    <xf numFmtId="0" fontId="4" fillId="0" borderId="0" xfId="0" applyFont="1"/>
    <xf numFmtId="2" fontId="4" fillId="0" borderId="0" xfId="0" applyNumberFormat="1" applyFont="1"/>
    <xf numFmtId="0" fontId="9" fillId="0" borderId="1" xfId="0" applyFont="1" applyBorder="1"/>
    <xf numFmtId="4" fontId="9" fillId="0" borderId="1" xfId="0" applyNumberFormat="1" applyFont="1" applyBorder="1"/>
    <xf numFmtId="10" fontId="9" fillId="0" borderId="1" xfId="0" applyNumberFormat="1" applyFont="1" applyBorder="1"/>
    <xf numFmtId="2" fontId="9" fillId="0" borderId="1" xfId="0" applyNumberFormat="1" applyFont="1" applyBorder="1"/>
    <xf numFmtId="2" fontId="7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2" fontId="11" fillId="0" borderId="1" xfId="0" applyNumberFormat="1" applyFont="1" applyBorder="1"/>
    <xf numFmtId="2" fontId="12" fillId="0" borderId="1" xfId="0" applyNumberFormat="1" applyFont="1" applyBorder="1"/>
    <xf numFmtId="0" fontId="14" fillId="3" borderId="3" xfId="2" applyFont="1" applyFill="1" applyBorder="1"/>
    <xf numFmtId="0" fontId="14" fillId="4" borderId="3" xfId="2" applyFont="1" applyFill="1" applyBorder="1"/>
    <xf numFmtId="0" fontId="15" fillId="5" borderId="1" xfId="0" applyFont="1" applyFill="1" applyBorder="1"/>
    <xf numFmtId="164" fontId="14" fillId="6" borderId="1" xfId="2" applyNumberFormat="1" applyFont="1" applyFill="1" applyBorder="1"/>
    <xf numFmtId="164" fontId="14" fillId="7" borderId="1" xfId="2" applyNumberFormat="1" applyFont="1" applyFill="1" applyBorder="1"/>
    <xf numFmtId="2" fontId="14" fillId="6" borderId="1" xfId="1" applyNumberFormat="1" applyFont="1" applyFill="1" applyBorder="1"/>
    <xf numFmtId="2" fontId="5" fillId="0" borderId="0" xfId="1" applyNumberFormat="1" applyFont="1"/>
    <xf numFmtId="2" fontId="14" fillId="7" borderId="1" xfId="1" applyNumberFormat="1" applyFont="1" applyFill="1" applyBorder="1"/>
    <xf numFmtId="9" fontId="7" fillId="0" borderId="0" xfId="1" applyFont="1"/>
    <xf numFmtId="0" fontId="7" fillId="0" borderId="0" xfId="0" applyFont="1" applyAlignment="1">
      <alignment horizontal="center" vertical="center"/>
    </xf>
    <xf numFmtId="9" fontId="7" fillId="0" borderId="0" xfId="1" applyFont="1" applyAlignment="1">
      <alignment horizontal="center" vertical="center"/>
    </xf>
    <xf numFmtId="10" fontId="5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0" fontId="6" fillId="0" borderId="0" xfId="1" applyNumberFormat="1" applyFont="1"/>
    <xf numFmtId="10" fontId="6" fillId="8" borderId="0" xfId="1" applyNumberFormat="1" applyFont="1" applyFill="1"/>
    <xf numFmtId="10" fontId="5" fillId="8" borderId="0" xfId="0" applyNumberFormat="1" applyFont="1" applyFill="1"/>
    <xf numFmtId="0" fontId="10" fillId="2" borderId="0" xfId="0" applyFont="1" applyFill="1" applyAlignment="1">
      <alignment horizontal="center"/>
    </xf>
    <xf numFmtId="2" fontId="5" fillId="2" borderId="1" xfId="0" applyNumberFormat="1" applyFont="1" applyFill="1" applyBorder="1"/>
    <xf numFmtId="0" fontId="5" fillId="2" borderId="0" xfId="0" applyFont="1" applyFill="1"/>
    <xf numFmtId="0" fontId="5" fillId="10" borderId="0" xfId="0" applyFont="1" applyFill="1" applyAlignment="1">
      <alignment horizontal="center"/>
    </xf>
    <xf numFmtId="164" fontId="14" fillId="11" borderId="1" xfId="2" applyNumberFormat="1" applyFont="1" applyFill="1" applyBorder="1"/>
    <xf numFmtId="10" fontId="5" fillId="11" borderId="0" xfId="0" applyNumberFormat="1" applyFont="1" applyFill="1"/>
    <xf numFmtId="9" fontId="6" fillId="0" borderId="0" xfId="1" applyFont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10" fontId="5" fillId="9" borderId="6" xfId="0" applyNumberFormat="1" applyFont="1" applyFill="1" applyBorder="1"/>
    <xf numFmtId="0" fontId="6" fillId="0" borderId="7" xfId="0" applyFont="1" applyBorder="1"/>
    <xf numFmtId="10" fontId="7" fillId="0" borderId="0" xfId="0" applyNumberFormat="1" applyFont="1"/>
    <xf numFmtId="0" fontId="6" fillId="2" borderId="0" xfId="0" applyFont="1" applyFill="1" applyAlignment="1">
      <alignment horizontal="center" wrapText="1"/>
    </xf>
  </cellXfs>
  <cellStyles count="3">
    <cellStyle name="Normal" xfId="0" builtinId="0"/>
    <cellStyle name="Normal 5 2" xfId="2" xr:uid="{16F4CB6B-CE36-4ABB-8752-42A6BDFC3A04}"/>
    <cellStyle name="Percent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81</xdr:row>
      <xdr:rowOff>123825</xdr:rowOff>
    </xdr:from>
    <xdr:to>
      <xdr:col>16</xdr:col>
      <xdr:colOff>133350</xdr:colOff>
      <xdr:row>84</xdr:row>
      <xdr:rowOff>180975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50793AE2-96B7-27D6-35ED-26B6EFBC9DDD}"/>
            </a:ext>
          </a:extLst>
        </xdr:cNvPr>
        <xdr:cNvSpPr/>
      </xdr:nvSpPr>
      <xdr:spPr>
        <a:xfrm>
          <a:off x="13382625" y="16325850"/>
          <a:ext cx="704850" cy="135255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3B372-BE73-497C-9A34-FD5DE1EC2807}">
  <dimension ref="A1:U123"/>
  <sheetViews>
    <sheetView tabSelected="1" zoomScale="80" zoomScaleNormal="80" zoomScaleSheetLayoutView="100" workbookViewId="0">
      <selection activeCell="E1" sqref="E1"/>
    </sheetView>
  </sheetViews>
  <sheetFormatPr defaultColWidth="8.88671875" defaultRowHeight="14.4" x14ac:dyDescent="0.3"/>
  <cols>
    <col min="1" max="1" width="43.5546875" style="20" customWidth="1"/>
    <col min="2" max="2" width="20.88671875" style="20" customWidth="1"/>
    <col min="3" max="3" width="10.33203125" style="20" customWidth="1"/>
    <col min="4" max="4" width="9.5546875" style="26" bestFit="1" customWidth="1"/>
    <col min="5" max="5" width="10.88671875" style="26" bestFit="1" customWidth="1"/>
    <col min="6" max="6" width="17.44140625" style="20" customWidth="1"/>
    <col min="7" max="9" width="8.88671875" style="20"/>
    <col min="10" max="10" width="9.88671875" style="20" customWidth="1"/>
    <col min="11" max="11" width="8.88671875" style="20"/>
    <col min="12" max="12" width="13.6640625" style="20" customWidth="1"/>
    <col min="13" max="13" width="11.109375" customWidth="1"/>
    <col min="14" max="15" width="8.88671875" style="20"/>
    <col min="16" max="16" width="9.109375" style="20" bestFit="1" customWidth="1"/>
    <col min="17" max="18" width="8.88671875" style="20"/>
    <col min="19" max="19" width="9.109375" style="20" bestFit="1" customWidth="1"/>
    <col min="20" max="16384" width="8.88671875" style="20"/>
  </cols>
  <sheetData>
    <row r="1" spans="1:10" ht="15.6" x14ac:dyDescent="0.3">
      <c r="A1" s="1" t="s">
        <v>56</v>
      </c>
      <c r="B1" s="2"/>
      <c r="C1" s="2"/>
      <c r="D1" s="3"/>
      <c r="E1" s="3"/>
    </row>
    <row r="2" spans="1:10" ht="15.6" x14ac:dyDescent="0.3">
      <c r="A2" s="4"/>
      <c r="B2" s="4"/>
      <c r="C2" s="4"/>
      <c r="D2" s="5"/>
      <c r="E2" s="5"/>
    </row>
    <row r="3" spans="1:10" ht="15.6" x14ac:dyDescent="0.3">
      <c r="A3" s="1" t="s">
        <v>57</v>
      </c>
      <c r="B3" s="4"/>
      <c r="C3" s="4"/>
      <c r="D3" s="5"/>
      <c r="E3" s="5"/>
    </row>
    <row r="4" spans="1:10" ht="15.6" x14ac:dyDescent="0.3">
      <c r="A4" s="4"/>
      <c r="B4" s="4"/>
      <c r="C4" s="4"/>
      <c r="D4" s="5"/>
      <c r="E4" s="5"/>
    </row>
    <row r="5" spans="1:10" ht="15.6" x14ac:dyDescent="0.3">
      <c r="A5" s="1" t="s">
        <v>0</v>
      </c>
      <c r="B5" s="4"/>
      <c r="C5" s="4"/>
      <c r="D5" s="5"/>
      <c r="E5" s="5"/>
    </row>
    <row r="6" spans="1:10" ht="15.6" x14ac:dyDescent="0.3">
      <c r="A6" s="4"/>
      <c r="B6" s="4"/>
      <c r="C6" s="4"/>
      <c r="D6" s="5"/>
      <c r="E6" s="5"/>
    </row>
    <row r="7" spans="1:10" ht="15.6" x14ac:dyDescent="0.3">
      <c r="A7" s="1" t="s">
        <v>1</v>
      </c>
      <c r="B7" s="4"/>
      <c r="C7" s="49" t="s">
        <v>50</v>
      </c>
      <c r="D7" s="5"/>
      <c r="E7" s="5"/>
      <c r="H7" s="20" t="s">
        <v>51</v>
      </c>
    </row>
    <row r="8" spans="1:10" ht="15.6" x14ac:dyDescent="0.3">
      <c r="A8" s="4"/>
      <c r="B8" s="4"/>
      <c r="C8" s="57">
        <v>11.32</v>
      </c>
      <c r="D8" s="5"/>
      <c r="E8" s="5"/>
      <c r="G8" s="4"/>
      <c r="H8" s="59">
        <v>9.01E-2</v>
      </c>
      <c r="I8" s="5"/>
      <c r="J8" s="5"/>
    </row>
    <row r="9" spans="1:10" ht="15.6" x14ac:dyDescent="0.3">
      <c r="A9" s="2" t="s">
        <v>2</v>
      </c>
      <c r="B9" s="2">
        <v>175.45</v>
      </c>
      <c r="C9" s="6">
        <v>0.1132</v>
      </c>
      <c r="D9" s="3">
        <f>B9*C9</f>
        <v>19.860939999999999</v>
      </c>
      <c r="E9" s="3">
        <f>B9+D9</f>
        <v>195.31093999999999</v>
      </c>
      <c r="G9" s="3">
        <f>E9</f>
        <v>195.31093999999999</v>
      </c>
      <c r="H9" s="6">
        <f>H$8</f>
        <v>9.01E-2</v>
      </c>
      <c r="I9" s="3">
        <f>G9*H9</f>
        <v>17.597515693999998</v>
      </c>
      <c r="J9" s="3">
        <f>G9+I9</f>
        <v>212.908455694</v>
      </c>
    </row>
    <row r="10" spans="1:10" ht="15.6" x14ac:dyDescent="0.3">
      <c r="A10" s="2" t="s">
        <v>3</v>
      </c>
      <c r="B10" s="2">
        <v>225.56</v>
      </c>
      <c r="C10" s="6">
        <v>0.1132</v>
      </c>
      <c r="D10" s="3">
        <f t="shared" ref="D10:D74" si="0">B10*C10</f>
        <v>25.533391999999999</v>
      </c>
      <c r="E10" s="3">
        <f t="shared" ref="E10:E74" si="1">B10+D10</f>
        <v>251.09339199999999</v>
      </c>
      <c r="G10" s="3">
        <f t="shared" ref="G10:G13" si="2">E10</f>
        <v>251.09339199999999</v>
      </c>
      <c r="H10" s="6">
        <f t="shared" ref="H10:H13" si="3">H$8</f>
        <v>9.01E-2</v>
      </c>
      <c r="I10" s="3">
        <f t="shared" ref="I10:I13" si="4">G10*H10</f>
        <v>22.623514619199998</v>
      </c>
      <c r="J10" s="3">
        <f t="shared" ref="J10:J13" si="5">G10+I10</f>
        <v>273.71690661920002</v>
      </c>
    </row>
    <row r="11" spans="1:10" ht="15.6" x14ac:dyDescent="0.3">
      <c r="A11" s="2" t="s">
        <v>4</v>
      </c>
      <c r="B11" s="2">
        <v>312.36</v>
      </c>
      <c r="C11" s="6">
        <v>0.1132</v>
      </c>
      <c r="D11" s="3">
        <f t="shared" si="0"/>
        <v>35.359152000000002</v>
      </c>
      <c r="E11" s="3">
        <f t="shared" si="1"/>
        <v>347.71915200000001</v>
      </c>
      <c r="G11" s="3">
        <f t="shared" si="2"/>
        <v>347.71915200000001</v>
      </c>
      <c r="H11" s="6">
        <f t="shared" si="3"/>
        <v>9.01E-2</v>
      </c>
      <c r="I11" s="3">
        <f t="shared" si="4"/>
        <v>31.329495595200001</v>
      </c>
      <c r="J11" s="3">
        <f t="shared" si="5"/>
        <v>379.04864759520001</v>
      </c>
    </row>
    <row r="12" spans="1:10" ht="15.6" x14ac:dyDescent="0.3">
      <c r="A12" s="2" t="s">
        <v>5</v>
      </c>
      <c r="B12" s="2">
        <v>363.95</v>
      </c>
      <c r="C12" s="6">
        <v>0.1132</v>
      </c>
      <c r="D12" s="3">
        <f t="shared" si="0"/>
        <v>41.19914</v>
      </c>
      <c r="E12" s="3">
        <f t="shared" si="1"/>
        <v>405.14913999999999</v>
      </c>
      <c r="G12" s="3">
        <f t="shared" si="2"/>
        <v>405.14913999999999</v>
      </c>
      <c r="H12" s="6">
        <f t="shared" si="3"/>
        <v>9.01E-2</v>
      </c>
      <c r="I12" s="3">
        <f t="shared" si="4"/>
        <v>36.503937514</v>
      </c>
      <c r="J12" s="3">
        <f t="shared" si="5"/>
        <v>441.65307751399996</v>
      </c>
    </row>
    <row r="13" spans="1:10" ht="15.6" x14ac:dyDescent="0.3">
      <c r="A13" s="2" t="s">
        <v>6</v>
      </c>
      <c r="B13" s="2">
        <v>150.19</v>
      </c>
      <c r="C13" s="6">
        <v>0.1132</v>
      </c>
      <c r="D13" s="3">
        <f t="shared" si="0"/>
        <v>17.001507999999998</v>
      </c>
      <c r="E13" s="3">
        <f t="shared" si="1"/>
        <v>167.191508</v>
      </c>
      <c r="G13" s="3">
        <f t="shared" si="2"/>
        <v>167.191508</v>
      </c>
      <c r="H13" s="6">
        <f t="shared" si="3"/>
        <v>9.01E-2</v>
      </c>
      <c r="I13" s="3">
        <f t="shared" si="4"/>
        <v>15.0639548708</v>
      </c>
      <c r="J13" s="3">
        <f t="shared" si="5"/>
        <v>182.25546287079999</v>
      </c>
    </row>
    <row r="14" spans="1:10" ht="15.6" x14ac:dyDescent="0.3">
      <c r="A14" s="4"/>
      <c r="B14" s="4"/>
      <c r="C14" s="4"/>
      <c r="D14" s="5"/>
      <c r="E14" s="5"/>
      <c r="G14" s="4"/>
      <c r="H14" s="4"/>
      <c r="I14" s="5"/>
      <c r="J14" s="5"/>
    </row>
    <row r="15" spans="1:10" ht="15.6" x14ac:dyDescent="0.3">
      <c r="A15" s="1" t="s">
        <v>7</v>
      </c>
      <c r="B15" s="4"/>
      <c r="C15" s="4"/>
      <c r="D15" s="5"/>
      <c r="E15" s="5"/>
      <c r="G15" s="4"/>
      <c r="H15" s="4"/>
      <c r="I15" s="5"/>
      <c r="J15" s="5"/>
    </row>
    <row r="16" spans="1:10" ht="15.6" x14ac:dyDescent="0.3">
      <c r="A16" s="4"/>
      <c r="B16" s="4"/>
      <c r="C16" s="4"/>
      <c r="D16" s="5"/>
      <c r="E16" s="5"/>
      <c r="G16" s="4"/>
      <c r="H16" s="4"/>
      <c r="I16" s="5"/>
      <c r="J16" s="5"/>
    </row>
    <row r="17" spans="1:10" ht="15.6" x14ac:dyDescent="0.3">
      <c r="A17" s="2" t="s">
        <v>2</v>
      </c>
      <c r="B17" s="2">
        <v>175.45</v>
      </c>
      <c r="C17" s="6">
        <v>0.1132</v>
      </c>
      <c r="D17" s="3">
        <f t="shared" si="0"/>
        <v>19.860939999999999</v>
      </c>
      <c r="E17" s="3">
        <f t="shared" si="1"/>
        <v>195.31093999999999</v>
      </c>
      <c r="G17" s="2">
        <f t="shared" ref="G17:G21" si="6">E17</f>
        <v>195.31093999999999</v>
      </c>
      <c r="H17" s="6">
        <f t="shared" ref="H17:H21" si="7">H$8</f>
        <v>9.01E-2</v>
      </c>
      <c r="I17" s="3">
        <f t="shared" ref="I17:I21" si="8">G17*H17</f>
        <v>17.597515693999998</v>
      </c>
      <c r="J17" s="3">
        <f t="shared" ref="J17:J21" si="9">G17+I17</f>
        <v>212.908455694</v>
      </c>
    </row>
    <row r="18" spans="1:10" ht="15.6" x14ac:dyDescent="0.3">
      <c r="A18" s="2" t="s">
        <v>3</v>
      </c>
      <c r="B18" s="2">
        <v>225.56</v>
      </c>
      <c r="C18" s="6">
        <v>0.1132</v>
      </c>
      <c r="D18" s="3">
        <f t="shared" si="0"/>
        <v>25.533391999999999</v>
      </c>
      <c r="E18" s="3">
        <f t="shared" si="1"/>
        <v>251.09339199999999</v>
      </c>
      <c r="G18" s="2">
        <f t="shared" si="6"/>
        <v>251.09339199999999</v>
      </c>
      <c r="H18" s="6">
        <f t="shared" si="7"/>
        <v>9.01E-2</v>
      </c>
      <c r="I18" s="3">
        <f t="shared" si="8"/>
        <v>22.623514619199998</v>
      </c>
      <c r="J18" s="3">
        <f t="shared" si="9"/>
        <v>273.71690661920002</v>
      </c>
    </row>
    <row r="19" spans="1:10" ht="15.6" x14ac:dyDescent="0.3">
      <c r="A19" s="2" t="s">
        <v>4</v>
      </c>
      <c r="B19" s="2">
        <v>312.36</v>
      </c>
      <c r="C19" s="6">
        <v>0.1132</v>
      </c>
      <c r="D19" s="3">
        <f t="shared" si="0"/>
        <v>35.359152000000002</v>
      </c>
      <c r="E19" s="3">
        <f t="shared" si="1"/>
        <v>347.71915200000001</v>
      </c>
      <c r="G19" s="2">
        <f t="shared" si="6"/>
        <v>347.71915200000001</v>
      </c>
      <c r="H19" s="6">
        <f t="shared" si="7"/>
        <v>9.01E-2</v>
      </c>
      <c r="I19" s="3">
        <f t="shared" si="8"/>
        <v>31.329495595200001</v>
      </c>
      <c r="J19" s="3">
        <f t="shared" si="9"/>
        <v>379.04864759520001</v>
      </c>
    </row>
    <row r="20" spans="1:10" ht="15.6" x14ac:dyDescent="0.3">
      <c r="A20" s="2" t="s">
        <v>5</v>
      </c>
      <c r="B20" s="2">
        <v>363.95</v>
      </c>
      <c r="C20" s="6">
        <v>0.1132</v>
      </c>
      <c r="D20" s="3">
        <f t="shared" si="0"/>
        <v>41.19914</v>
      </c>
      <c r="E20" s="3">
        <f t="shared" si="1"/>
        <v>405.14913999999999</v>
      </c>
      <c r="G20" s="2">
        <f t="shared" si="6"/>
        <v>405.14913999999999</v>
      </c>
      <c r="H20" s="6">
        <f t="shared" si="7"/>
        <v>9.01E-2</v>
      </c>
      <c r="I20" s="3">
        <f t="shared" si="8"/>
        <v>36.503937514</v>
      </c>
      <c r="J20" s="3">
        <f t="shared" si="9"/>
        <v>441.65307751399996</v>
      </c>
    </row>
    <row r="21" spans="1:10" ht="15.6" x14ac:dyDescent="0.3">
      <c r="A21" s="2" t="s">
        <v>6</v>
      </c>
      <c r="B21" s="2">
        <v>221.39</v>
      </c>
      <c r="C21" s="6">
        <v>0.1132</v>
      </c>
      <c r="D21" s="3">
        <f t="shared" si="0"/>
        <v>25.061347999999999</v>
      </c>
      <c r="E21" s="3">
        <f t="shared" si="1"/>
        <v>246.451348</v>
      </c>
      <c r="G21" s="2">
        <f t="shared" si="6"/>
        <v>246.451348</v>
      </c>
      <c r="H21" s="6">
        <f t="shared" si="7"/>
        <v>9.01E-2</v>
      </c>
      <c r="I21" s="3">
        <f t="shared" si="8"/>
        <v>22.2052664548</v>
      </c>
      <c r="J21" s="3">
        <f t="shared" si="9"/>
        <v>268.65661445479998</v>
      </c>
    </row>
    <row r="22" spans="1:10" ht="15.6" x14ac:dyDescent="0.3">
      <c r="A22" s="4"/>
      <c r="B22" s="4"/>
      <c r="C22" s="4"/>
      <c r="D22" s="5"/>
      <c r="E22" s="5"/>
      <c r="G22" s="4"/>
      <c r="H22" s="4"/>
      <c r="I22" s="5"/>
      <c r="J22" s="5"/>
    </row>
    <row r="23" spans="1:10" ht="15.6" x14ac:dyDescent="0.3">
      <c r="A23" s="7" t="s">
        <v>8</v>
      </c>
      <c r="B23" s="4"/>
      <c r="C23" s="4"/>
      <c r="D23" s="5"/>
      <c r="E23" s="5"/>
      <c r="G23" s="4"/>
      <c r="H23" s="4"/>
      <c r="I23" s="5"/>
      <c r="J23" s="5"/>
    </row>
    <row r="24" spans="1:10" ht="15.6" x14ac:dyDescent="0.3">
      <c r="A24" s="4"/>
      <c r="B24" s="4"/>
      <c r="C24" s="4"/>
      <c r="D24" s="5"/>
      <c r="E24" s="5"/>
      <c r="G24" s="4"/>
      <c r="H24" s="4"/>
      <c r="I24" s="5"/>
      <c r="J24" s="5"/>
    </row>
    <row r="25" spans="1:10" ht="15.6" x14ac:dyDescent="0.3">
      <c r="A25" s="2" t="s">
        <v>2</v>
      </c>
      <c r="B25" s="2">
        <v>185.27</v>
      </c>
      <c r="C25" s="6">
        <v>0.1132</v>
      </c>
      <c r="D25" s="3">
        <f t="shared" si="0"/>
        <v>20.972564000000002</v>
      </c>
      <c r="E25" s="3">
        <f t="shared" si="1"/>
        <v>206.24256400000002</v>
      </c>
      <c r="G25" s="2">
        <f t="shared" ref="G25:G29" si="10">E25</f>
        <v>206.24256400000002</v>
      </c>
      <c r="H25" s="6">
        <f t="shared" ref="H25:H29" si="11">H$8</f>
        <v>9.01E-2</v>
      </c>
      <c r="I25" s="3">
        <f t="shared" ref="I25:I29" si="12">G25*H25</f>
        <v>18.582455016400001</v>
      </c>
      <c r="J25" s="3">
        <f t="shared" ref="J25:J29" si="13">G25+I25</f>
        <v>224.82501901640001</v>
      </c>
    </row>
    <row r="26" spans="1:10" ht="15.6" x14ac:dyDescent="0.3">
      <c r="A26" s="2" t="s">
        <v>3</v>
      </c>
      <c r="B26" s="2">
        <v>238.2</v>
      </c>
      <c r="C26" s="6">
        <v>0.1132</v>
      </c>
      <c r="D26" s="3">
        <f t="shared" si="0"/>
        <v>26.964239999999997</v>
      </c>
      <c r="E26" s="3">
        <f t="shared" si="1"/>
        <v>265.16424000000001</v>
      </c>
      <c r="G26" s="2">
        <f t="shared" si="10"/>
        <v>265.16424000000001</v>
      </c>
      <c r="H26" s="6">
        <f t="shared" si="11"/>
        <v>9.01E-2</v>
      </c>
      <c r="I26" s="3">
        <f t="shared" si="12"/>
        <v>23.891298024000001</v>
      </c>
      <c r="J26" s="3">
        <f t="shared" si="13"/>
        <v>289.05553802399999</v>
      </c>
    </row>
    <row r="27" spans="1:10" ht="15.6" x14ac:dyDescent="0.3">
      <c r="A27" s="2" t="s">
        <v>4</v>
      </c>
      <c r="B27" s="2">
        <v>340.8</v>
      </c>
      <c r="C27" s="6">
        <v>0.1132</v>
      </c>
      <c r="D27" s="3">
        <f t="shared" si="0"/>
        <v>38.578560000000003</v>
      </c>
      <c r="E27" s="3">
        <f t="shared" si="1"/>
        <v>379.37855999999999</v>
      </c>
      <c r="G27" s="2">
        <f t="shared" si="10"/>
        <v>379.37855999999999</v>
      </c>
      <c r="H27" s="6">
        <f t="shared" si="11"/>
        <v>9.01E-2</v>
      </c>
      <c r="I27" s="3">
        <f t="shared" si="12"/>
        <v>34.182008255999996</v>
      </c>
      <c r="J27" s="3">
        <f t="shared" si="13"/>
        <v>413.56056825600001</v>
      </c>
    </row>
    <row r="28" spans="1:10" ht="15.6" x14ac:dyDescent="0.3">
      <c r="A28" s="2" t="s">
        <v>5</v>
      </c>
      <c r="B28" s="2">
        <v>395.42</v>
      </c>
      <c r="C28" s="6">
        <v>0.1132</v>
      </c>
      <c r="D28" s="3">
        <f t="shared" si="0"/>
        <v>44.761544000000001</v>
      </c>
      <c r="E28" s="3">
        <f t="shared" si="1"/>
        <v>440.18154400000003</v>
      </c>
      <c r="G28" s="2">
        <f t="shared" si="10"/>
        <v>440.18154400000003</v>
      </c>
      <c r="H28" s="6">
        <f t="shared" si="11"/>
        <v>9.01E-2</v>
      </c>
      <c r="I28" s="3">
        <f t="shared" si="12"/>
        <v>39.6603571144</v>
      </c>
      <c r="J28" s="3">
        <f t="shared" si="13"/>
        <v>479.8419011144</v>
      </c>
    </row>
    <row r="29" spans="1:10" ht="15.6" x14ac:dyDescent="0.3">
      <c r="A29" s="2" t="s">
        <v>6</v>
      </c>
      <c r="B29" s="2">
        <v>611.04</v>
      </c>
      <c r="C29" s="6">
        <v>0.1132</v>
      </c>
      <c r="D29" s="3">
        <f t="shared" si="0"/>
        <v>69.169727999999992</v>
      </c>
      <c r="E29" s="3">
        <f t="shared" si="1"/>
        <v>680.20972799999993</v>
      </c>
      <c r="G29" s="2">
        <f t="shared" si="10"/>
        <v>680.20972799999993</v>
      </c>
      <c r="H29" s="6">
        <f t="shared" si="11"/>
        <v>9.01E-2</v>
      </c>
      <c r="I29" s="3">
        <f t="shared" si="12"/>
        <v>61.28689649279999</v>
      </c>
      <c r="J29" s="3">
        <f t="shared" si="13"/>
        <v>741.49662449279992</v>
      </c>
    </row>
    <row r="30" spans="1:10" ht="15.6" x14ac:dyDescent="0.3">
      <c r="A30" s="4"/>
      <c r="B30" s="4"/>
      <c r="C30" s="4"/>
      <c r="D30" s="5"/>
      <c r="E30" s="5"/>
      <c r="G30" s="4"/>
      <c r="H30" s="4"/>
      <c r="I30" s="5"/>
      <c r="J30" s="5"/>
    </row>
    <row r="31" spans="1:10" ht="15.6" x14ac:dyDescent="0.3">
      <c r="A31" s="7" t="s">
        <v>9</v>
      </c>
      <c r="B31" s="4"/>
      <c r="C31" s="4"/>
      <c r="D31" s="5"/>
      <c r="E31" s="5"/>
      <c r="G31" s="4"/>
      <c r="H31" s="4"/>
      <c r="I31" s="5"/>
      <c r="J31" s="5"/>
    </row>
    <row r="32" spans="1:10" ht="15.6" x14ac:dyDescent="0.3">
      <c r="A32" s="4"/>
      <c r="B32" s="4"/>
      <c r="C32" s="4"/>
      <c r="D32" s="5"/>
      <c r="E32" s="5"/>
      <c r="G32" s="4"/>
      <c r="H32" s="4"/>
      <c r="I32" s="5"/>
      <c r="J32" s="5"/>
    </row>
    <row r="33" spans="1:13" ht="15.6" x14ac:dyDescent="0.3">
      <c r="A33" s="2" t="s">
        <v>2</v>
      </c>
      <c r="B33" s="2">
        <v>185.27</v>
      </c>
      <c r="C33" s="6">
        <v>0.1132</v>
      </c>
      <c r="D33" s="3">
        <f t="shared" si="0"/>
        <v>20.972564000000002</v>
      </c>
      <c r="E33" s="3">
        <f t="shared" si="1"/>
        <v>206.24256400000002</v>
      </c>
      <c r="G33" s="2">
        <f t="shared" ref="G33:G37" si="14">E33</f>
        <v>206.24256400000002</v>
      </c>
      <c r="H33" s="6">
        <f t="shared" ref="H33:H37" si="15">H$8</f>
        <v>9.01E-2</v>
      </c>
      <c r="I33" s="3">
        <f t="shared" ref="I33:I37" si="16">G33*H33</f>
        <v>18.582455016400001</v>
      </c>
      <c r="J33" s="3">
        <f t="shared" ref="J33:J37" si="17">G33+I33</f>
        <v>224.82501901640001</v>
      </c>
    </row>
    <row r="34" spans="1:13" ht="15.6" x14ac:dyDescent="0.3">
      <c r="A34" s="2" t="s">
        <v>3</v>
      </c>
      <c r="B34" s="2">
        <v>238.2</v>
      </c>
      <c r="C34" s="6">
        <v>0.1132</v>
      </c>
      <c r="D34" s="3">
        <f t="shared" si="0"/>
        <v>26.964239999999997</v>
      </c>
      <c r="E34" s="3">
        <f t="shared" si="1"/>
        <v>265.16424000000001</v>
      </c>
      <c r="G34" s="2">
        <f t="shared" si="14"/>
        <v>265.16424000000001</v>
      </c>
      <c r="H34" s="6">
        <f t="shared" si="15"/>
        <v>9.01E-2</v>
      </c>
      <c r="I34" s="3">
        <f t="shared" si="16"/>
        <v>23.891298024000001</v>
      </c>
      <c r="J34" s="3">
        <f t="shared" si="17"/>
        <v>289.05553802399999</v>
      </c>
    </row>
    <row r="35" spans="1:13" ht="15.6" x14ac:dyDescent="0.3">
      <c r="A35" s="2" t="s">
        <v>4</v>
      </c>
      <c r="B35" s="2">
        <v>340.8</v>
      </c>
      <c r="C35" s="6">
        <v>0.1132</v>
      </c>
      <c r="D35" s="3">
        <f t="shared" si="0"/>
        <v>38.578560000000003</v>
      </c>
      <c r="E35" s="3">
        <f t="shared" si="1"/>
        <v>379.37855999999999</v>
      </c>
      <c r="G35" s="2">
        <f t="shared" si="14"/>
        <v>379.37855999999999</v>
      </c>
      <c r="H35" s="6">
        <f t="shared" si="15"/>
        <v>9.01E-2</v>
      </c>
      <c r="I35" s="3">
        <f t="shared" si="16"/>
        <v>34.182008255999996</v>
      </c>
      <c r="J35" s="3">
        <f t="shared" si="17"/>
        <v>413.56056825600001</v>
      </c>
    </row>
    <row r="36" spans="1:13" ht="15.6" x14ac:dyDescent="0.3">
      <c r="A36" s="2" t="s">
        <v>5</v>
      </c>
      <c r="B36" s="2">
        <v>395.42</v>
      </c>
      <c r="C36" s="6">
        <v>0.1132</v>
      </c>
      <c r="D36" s="3">
        <f t="shared" si="0"/>
        <v>44.761544000000001</v>
      </c>
      <c r="E36" s="3">
        <f t="shared" si="1"/>
        <v>440.18154400000003</v>
      </c>
      <c r="G36" s="2">
        <f t="shared" si="14"/>
        <v>440.18154400000003</v>
      </c>
      <c r="H36" s="6">
        <f t="shared" si="15"/>
        <v>9.01E-2</v>
      </c>
      <c r="I36" s="3">
        <f t="shared" si="16"/>
        <v>39.6603571144</v>
      </c>
      <c r="J36" s="3">
        <f t="shared" si="17"/>
        <v>479.8419011144</v>
      </c>
    </row>
    <row r="37" spans="1:13" ht="15.6" x14ac:dyDescent="0.3">
      <c r="A37" s="2" t="s">
        <v>6</v>
      </c>
      <c r="B37" s="2">
        <v>646.55999999999995</v>
      </c>
      <c r="C37" s="6">
        <v>0.1132</v>
      </c>
      <c r="D37" s="3">
        <f t="shared" si="0"/>
        <v>73.190591999999995</v>
      </c>
      <c r="E37" s="3">
        <f t="shared" si="1"/>
        <v>719.75059199999998</v>
      </c>
      <c r="G37" s="2">
        <f t="shared" si="14"/>
        <v>719.75059199999998</v>
      </c>
      <c r="H37" s="6">
        <f t="shared" si="15"/>
        <v>9.01E-2</v>
      </c>
      <c r="I37" s="3">
        <f t="shared" si="16"/>
        <v>64.849528339199992</v>
      </c>
      <c r="J37" s="3">
        <f t="shared" si="17"/>
        <v>784.60012033919998</v>
      </c>
    </row>
    <row r="38" spans="1:13" ht="15.6" x14ac:dyDescent="0.3">
      <c r="A38" s="4"/>
      <c r="B38" s="4"/>
      <c r="C38" s="4"/>
      <c r="D38" s="5"/>
      <c r="E38" s="5"/>
      <c r="G38" s="4"/>
      <c r="H38" s="4"/>
      <c r="I38" s="5"/>
      <c r="J38" s="5"/>
    </row>
    <row r="39" spans="1:13" s="21" customFormat="1" ht="15.6" x14ac:dyDescent="0.3">
      <c r="A39" s="7" t="s">
        <v>28</v>
      </c>
      <c r="B39" s="7"/>
      <c r="C39" s="7"/>
      <c r="D39" s="10"/>
      <c r="E39" s="10"/>
      <c r="G39" s="7"/>
      <c r="H39" s="7"/>
      <c r="I39" s="10"/>
      <c r="J39" s="10"/>
      <c r="M39"/>
    </row>
    <row r="40" spans="1:13" ht="15.6" x14ac:dyDescent="0.3">
      <c r="A40" s="7" t="s">
        <v>10</v>
      </c>
      <c r="B40" s="4"/>
      <c r="C40" s="4"/>
      <c r="D40" s="5"/>
      <c r="E40" s="5"/>
      <c r="G40" s="4"/>
      <c r="H40" s="4"/>
      <c r="I40" s="5"/>
      <c r="J40" s="5"/>
    </row>
    <row r="41" spans="1:13" ht="15.6" x14ac:dyDescent="0.3">
      <c r="A41" s="4"/>
      <c r="B41" s="4"/>
      <c r="C41" s="4"/>
      <c r="D41" s="5"/>
      <c r="E41" s="5"/>
      <c r="G41" s="4"/>
      <c r="H41" s="4"/>
      <c r="I41" s="5"/>
      <c r="J41" s="5"/>
    </row>
    <row r="42" spans="1:13" ht="15.6" x14ac:dyDescent="0.3">
      <c r="A42" s="2" t="s">
        <v>11</v>
      </c>
      <c r="B42" s="4"/>
      <c r="C42" s="4"/>
      <c r="D42" s="5"/>
      <c r="E42" s="5"/>
      <c r="G42" s="4"/>
      <c r="H42" s="4"/>
      <c r="I42" s="5"/>
      <c r="J42" s="5"/>
    </row>
    <row r="43" spans="1:13" ht="15.6" x14ac:dyDescent="0.3">
      <c r="A43" s="4"/>
      <c r="B43" s="4"/>
      <c r="C43" s="4"/>
      <c r="D43" s="5"/>
      <c r="E43" s="5"/>
      <c r="G43" s="4"/>
      <c r="H43" s="4"/>
      <c r="I43" s="5"/>
      <c r="J43" s="5"/>
    </row>
    <row r="44" spans="1:13" ht="15.6" x14ac:dyDescent="0.3">
      <c r="A44" s="2" t="s">
        <v>12</v>
      </c>
      <c r="B44" s="2">
        <v>537.38</v>
      </c>
      <c r="C44" s="6">
        <v>0.1132</v>
      </c>
      <c r="D44" s="3">
        <f t="shared" si="0"/>
        <v>60.831415999999997</v>
      </c>
      <c r="E44" s="3">
        <f t="shared" si="1"/>
        <v>598.21141599999999</v>
      </c>
      <c r="G44" s="2">
        <f t="shared" ref="G44" si="18">E44</f>
        <v>598.21141599999999</v>
      </c>
      <c r="H44" s="6">
        <f>H$8</f>
        <v>9.01E-2</v>
      </c>
      <c r="I44" s="3">
        <f t="shared" ref="I44" si="19">G44*H44</f>
        <v>53.898848581599999</v>
      </c>
      <c r="J44" s="3">
        <f t="shared" ref="J44" si="20">G44+I44</f>
        <v>652.11026458159995</v>
      </c>
    </row>
    <row r="45" spans="1:13" ht="15.6" x14ac:dyDescent="0.3">
      <c r="A45" s="4"/>
      <c r="B45" s="4"/>
      <c r="C45" s="4"/>
      <c r="D45" s="5"/>
      <c r="E45" s="5"/>
      <c r="G45" s="4"/>
      <c r="H45" s="4"/>
      <c r="I45" s="5"/>
      <c r="J45" s="5"/>
    </row>
    <row r="46" spans="1:13" ht="15.6" x14ac:dyDescent="0.3">
      <c r="A46" s="2" t="s">
        <v>13</v>
      </c>
      <c r="B46" s="4"/>
      <c r="C46" s="4"/>
      <c r="D46" s="5"/>
      <c r="E46" s="5"/>
      <c r="G46" s="4"/>
      <c r="H46" s="4"/>
      <c r="I46" s="5"/>
      <c r="J46" s="5"/>
    </row>
    <row r="47" spans="1:13" ht="15.6" x14ac:dyDescent="0.3">
      <c r="A47" s="4"/>
      <c r="B47" s="4"/>
      <c r="C47" s="4"/>
      <c r="D47" s="5"/>
      <c r="E47" s="5"/>
      <c r="G47" s="4"/>
      <c r="H47" s="4"/>
      <c r="I47" s="5"/>
      <c r="J47" s="5"/>
    </row>
    <row r="48" spans="1:13" ht="15.6" x14ac:dyDescent="0.3">
      <c r="A48" s="2" t="s">
        <v>14</v>
      </c>
      <c r="B48" s="2">
        <v>349.7</v>
      </c>
      <c r="C48" s="6">
        <v>0.1132</v>
      </c>
      <c r="D48" s="3">
        <f t="shared" si="0"/>
        <v>39.586039999999997</v>
      </c>
      <c r="E48" s="3">
        <f t="shared" si="1"/>
        <v>389.28603999999996</v>
      </c>
      <c r="G48" s="2">
        <f t="shared" ref="G48:G49" si="21">E48</f>
        <v>389.28603999999996</v>
      </c>
      <c r="H48" s="6">
        <f t="shared" ref="H48:H49" si="22">H$8</f>
        <v>9.01E-2</v>
      </c>
      <c r="I48" s="3">
        <f t="shared" ref="I48:I49" si="23">G48*H48</f>
        <v>35.074672203999995</v>
      </c>
      <c r="J48" s="3">
        <f t="shared" ref="J48:J49" si="24">G48+I48</f>
        <v>424.36071220399992</v>
      </c>
    </row>
    <row r="49" spans="1:10" ht="15.6" x14ac:dyDescent="0.3">
      <c r="A49" s="2" t="s">
        <v>15</v>
      </c>
      <c r="B49" s="2">
        <v>404.91</v>
      </c>
      <c r="C49" s="6">
        <v>0.1132</v>
      </c>
      <c r="D49" s="3">
        <f t="shared" si="0"/>
        <v>45.835812000000004</v>
      </c>
      <c r="E49" s="3">
        <f t="shared" si="1"/>
        <v>450.745812</v>
      </c>
      <c r="G49" s="2">
        <f t="shared" si="21"/>
        <v>450.745812</v>
      </c>
      <c r="H49" s="6">
        <f t="shared" si="22"/>
        <v>9.01E-2</v>
      </c>
      <c r="I49" s="3">
        <f t="shared" si="23"/>
        <v>40.6121976612</v>
      </c>
      <c r="J49" s="3">
        <f t="shared" si="24"/>
        <v>491.35800966120001</v>
      </c>
    </row>
    <row r="50" spans="1:10" ht="15.6" x14ac:dyDescent="0.3">
      <c r="A50" s="4"/>
      <c r="B50" s="4"/>
      <c r="C50" s="4"/>
      <c r="D50" s="5"/>
      <c r="E50" s="5"/>
      <c r="G50" s="4"/>
      <c r="H50" s="4"/>
      <c r="I50" s="5"/>
      <c r="J50" s="5"/>
    </row>
    <row r="51" spans="1:10" ht="15.6" x14ac:dyDescent="0.3">
      <c r="A51" s="1" t="s">
        <v>16</v>
      </c>
      <c r="B51" s="4"/>
      <c r="C51" s="4"/>
      <c r="D51" s="5"/>
      <c r="E51" s="5"/>
      <c r="G51" s="4"/>
      <c r="H51" s="4"/>
      <c r="I51" s="5"/>
      <c r="J51" s="5"/>
    </row>
    <row r="52" spans="1:10" ht="15.6" x14ac:dyDescent="0.3">
      <c r="A52" s="4"/>
      <c r="B52" s="4"/>
      <c r="C52" s="4"/>
      <c r="D52" s="5"/>
      <c r="E52" s="5"/>
      <c r="G52" s="4"/>
      <c r="H52" s="4"/>
      <c r="I52" s="5"/>
      <c r="J52" s="5"/>
    </row>
    <row r="53" spans="1:10" ht="15.6" x14ac:dyDescent="0.3">
      <c r="A53" s="2" t="s">
        <v>17</v>
      </c>
      <c r="B53" s="2">
        <v>708.26</v>
      </c>
      <c r="C53" s="6">
        <v>0.1132</v>
      </c>
      <c r="D53" s="3">
        <f t="shared" si="0"/>
        <v>80.175032000000002</v>
      </c>
      <c r="E53" s="3">
        <f t="shared" si="1"/>
        <v>788.43503199999998</v>
      </c>
      <c r="G53" s="2">
        <f t="shared" ref="G53" si="25">E53</f>
        <v>788.43503199999998</v>
      </c>
      <c r="H53" s="6">
        <f>H$8</f>
        <v>9.01E-2</v>
      </c>
      <c r="I53" s="3">
        <f t="shared" ref="I53" si="26">G53*H53</f>
        <v>71.037996383199996</v>
      </c>
      <c r="J53" s="3">
        <f t="shared" ref="J53" si="27">G53+I53</f>
        <v>859.47302838320002</v>
      </c>
    </row>
    <row r="54" spans="1:10" ht="15.6" x14ac:dyDescent="0.3">
      <c r="A54" s="4"/>
      <c r="B54" s="4"/>
      <c r="C54" s="4"/>
      <c r="D54" s="5"/>
      <c r="E54" s="5"/>
      <c r="G54" s="4"/>
      <c r="H54" s="4"/>
      <c r="I54" s="5"/>
      <c r="J54" s="5"/>
    </row>
    <row r="55" spans="1:10" ht="15.6" x14ac:dyDescent="0.3">
      <c r="A55" s="8" t="s">
        <v>13</v>
      </c>
      <c r="B55" s="4"/>
      <c r="C55" s="4"/>
      <c r="D55" s="5"/>
      <c r="E55" s="5"/>
      <c r="G55" s="4"/>
      <c r="H55" s="4"/>
      <c r="I55" s="5"/>
      <c r="J55" s="5"/>
    </row>
    <row r="56" spans="1:10" ht="15.6" x14ac:dyDescent="0.3">
      <c r="A56" s="2" t="s">
        <v>18</v>
      </c>
      <c r="B56" s="2">
        <v>325.76</v>
      </c>
      <c r="C56" s="6">
        <v>0.1132</v>
      </c>
      <c r="D56" s="3">
        <f t="shared" si="0"/>
        <v>36.876031999999995</v>
      </c>
      <c r="E56" s="3">
        <f t="shared" si="1"/>
        <v>362.636032</v>
      </c>
      <c r="G56" s="2">
        <f t="shared" ref="G56:G57" si="28">E56</f>
        <v>362.636032</v>
      </c>
      <c r="H56" s="6">
        <f t="shared" ref="H56:H57" si="29">H$8</f>
        <v>9.01E-2</v>
      </c>
      <c r="I56" s="3">
        <f t="shared" ref="I56:I57" si="30">G56*H56</f>
        <v>32.673506483200001</v>
      </c>
      <c r="J56" s="3">
        <f t="shared" ref="J56:J57" si="31">G56+I56</f>
        <v>395.30953848320001</v>
      </c>
    </row>
    <row r="57" spans="1:10" ht="15.6" x14ac:dyDescent="0.3">
      <c r="A57" s="2" t="s">
        <v>15</v>
      </c>
      <c r="B57" s="2">
        <v>358.02</v>
      </c>
      <c r="C57" s="6">
        <v>0.1132</v>
      </c>
      <c r="D57" s="3">
        <f t="shared" si="0"/>
        <v>40.527863999999994</v>
      </c>
      <c r="E57" s="3">
        <f t="shared" si="1"/>
        <v>398.547864</v>
      </c>
      <c r="G57" s="2">
        <f t="shared" si="28"/>
        <v>398.547864</v>
      </c>
      <c r="H57" s="6">
        <f t="shared" si="29"/>
        <v>9.01E-2</v>
      </c>
      <c r="I57" s="3">
        <f t="shared" si="30"/>
        <v>35.909162546399997</v>
      </c>
      <c r="J57" s="3">
        <f t="shared" si="31"/>
        <v>434.45702654640002</v>
      </c>
    </row>
    <row r="58" spans="1:10" ht="15.6" x14ac:dyDescent="0.3">
      <c r="A58" s="4"/>
      <c r="B58" s="4"/>
      <c r="C58" s="4"/>
      <c r="D58" s="5"/>
      <c r="E58" s="5"/>
      <c r="G58" s="4"/>
      <c r="H58" s="4"/>
      <c r="I58" s="5"/>
      <c r="J58" s="5"/>
    </row>
    <row r="59" spans="1:10" ht="15.6" x14ac:dyDescent="0.3">
      <c r="A59" s="9" t="s">
        <v>19</v>
      </c>
      <c r="B59" s="4"/>
      <c r="C59" s="4"/>
      <c r="D59" s="5"/>
      <c r="E59" s="5"/>
      <c r="G59" s="4"/>
      <c r="H59" s="4"/>
      <c r="I59" s="5"/>
      <c r="J59" s="5"/>
    </row>
    <row r="60" spans="1:10" ht="15.6" x14ac:dyDescent="0.3">
      <c r="A60" s="9"/>
      <c r="B60" s="4"/>
      <c r="C60" s="4"/>
      <c r="D60" s="5"/>
      <c r="E60" s="5"/>
      <c r="G60" s="4"/>
      <c r="H60" s="4"/>
      <c r="I60" s="5"/>
      <c r="J60" s="5"/>
    </row>
    <row r="61" spans="1:10" ht="15.6" x14ac:dyDescent="0.3">
      <c r="A61" s="2" t="s">
        <v>20</v>
      </c>
      <c r="B61" s="2">
        <v>1223.9100000000001</v>
      </c>
      <c r="C61" s="6">
        <v>0.1132</v>
      </c>
      <c r="D61" s="3">
        <f t="shared" si="0"/>
        <v>138.54661200000001</v>
      </c>
      <c r="E61" s="3">
        <f t="shared" si="1"/>
        <v>1362.4566120000002</v>
      </c>
      <c r="G61" s="2">
        <f t="shared" ref="G61" si="32">E61</f>
        <v>1362.4566120000002</v>
      </c>
      <c r="H61" s="6">
        <f>H$8</f>
        <v>9.01E-2</v>
      </c>
      <c r="I61" s="3">
        <f t="shared" ref="I61" si="33">G61*H61</f>
        <v>122.75734074120001</v>
      </c>
      <c r="J61" s="3">
        <f t="shared" ref="J61" si="34">G61+I61</f>
        <v>1485.2139527412003</v>
      </c>
    </row>
    <row r="62" spans="1:10" ht="15.6" x14ac:dyDescent="0.3">
      <c r="A62" s="4"/>
      <c r="B62" s="4"/>
      <c r="C62" s="4"/>
      <c r="D62" s="5"/>
      <c r="E62" s="5"/>
      <c r="G62" s="4"/>
      <c r="H62" s="4"/>
      <c r="I62" s="5"/>
      <c r="J62" s="5"/>
    </row>
    <row r="63" spans="1:10" ht="15.6" x14ac:dyDescent="0.3">
      <c r="A63" s="2" t="s">
        <v>13</v>
      </c>
      <c r="B63" s="4"/>
      <c r="C63" s="4"/>
      <c r="D63" s="5"/>
      <c r="E63" s="5"/>
      <c r="G63" s="4"/>
      <c r="H63" s="4"/>
      <c r="I63" s="5"/>
      <c r="J63" s="5"/>
    </row>
    <row r="64" spans="1:10" ht="15.6" x14ac:dyDescent="0.3">
      <c r="A64" s="4"/>
      <c r="B64" s="4"/>
      <c r="C64" s="4"/>
      <c r="D64" s="5"/>
      <c r="E64" s="5"/>
      <c r="G64" s="4"/>
      <c r="H64" s="4"/>
      <c r="I64" s="5"/>
      <c r="J64" s="5"/>
    </row>
    <row r="65" spans="1:13" ht="15.6" x14ac:dyDescent="0.3">
      <c r="A65" s="2" t="s">
        <v>21</v>
      </c>
      <c r="B65" s="2">
        <v>356.67</v>
      </c>
      <c r="C65" s="6">
        <v>0.1132</v>
      </c>
      <c r="D65" s="3">
        <f t="shared" si="0"/>
        <v>40.375044000000003</v>
      </c>
      <c r="E65" s="3">
        <f t="shared" si="1"/>
        <v>397.04504400000002</v>
      </c>
      <c r="G65" s="2">
        <f t="shared" ref="G65:G66" si="35">E65</f>
        <v>397.04504400000002</v>
      </c>
      <c r="H65" s="6">
        <f t="shared" ref="H65:H66" si="36">H$8</f>
        <v>9.01E-2</v>
      </c>
      <c r="I65" s="3">
        <f t="shared" ref="I65:I66" si="37">G65*H65</f>
        <v>35.773758464400004</v>
      </c>
      <c r="J65" s="3">
        <f t="shared" ref="J65" si="38">G65+I65</f>
        <v>432.81880246440005</v>
      </c>
    </row>
    <row r="66" spans="1:13" ht="15.6" x14ac:dyDescent="0.3">
      <c r="A66" s="2" t="s">
        <v>22</v>
      </c>
      <c r="B66" s="2">
        <v>449.91</v>
      </c>
      <c r="C66" s="6">
        <v>0.1132</v>
      </c>
      <c r="D66" s="3">
        <f t="shared" si="0"/>
        <v>50.929811999999998</v>
      </c>
      <c r="E66" s="3">
        <f>B66+D66</f>
        <v>500.83981200000005</v>
      </c>
      <c r="G66" s="2">
        <f t="shared" si="35"/>
        <v>500.83981200000005</v>
      </c>
      <c r="H66" s="6">
        <f t="shared" si="36"/>
        <v>9.01E-2</v>
      </c>
      <c r="I66" s="3">
        <f t="shared" si="37"/>
        <v>45.125667061200005</v>
      </c>
      <c r="J66" s="3">
        <f>G66+I66</f>
        <v>545.96547906120009</v>
      </c>
    </row>
    <row r="67" spans="1:13" ht="15.6" x14ac:dyDescent="0.3">
      <c r="A67" s="4"/>
      <c r="B67" s="4"/>
      <c r="C67" s="4"/>
      <c r="D67" s="5"/>
      <c r="E67" s="5"/>
      <c r="G67" s="4"/>
      <c r="H67" s="4"/>
      <c r="I67" s="5"/>
      <c r="J67" s="5"/>
    </row>
    <row r="68" spans="1:13" ht="15.6" x14ac:dyDescent="0.3">
      <c r="A68" s="1" t="s">
        <v>23</v>
      </c>
      <c r="B68" s="4"/>
      <c r="C68" s="4"/>
      <c r="D68" s="5"/>
      <c r="E68" s="5"/>
      <c r="G68" s="4"/>
      <c r="H68" s="4"/>
      <c r="I68" s="5"/>
      <c r="J68" s="5"/>
    </row>
    <row r="69" spans="1:13" ht="15.6" x14ac:dyDescent="0.3">
      <c r="A69" s="7"/>
      <c r="B69" s="4"/>
      <c r="C69" s="4"/>
      <c r="D69" s="5"/>
      <c r="E69" s="5"/>
      <c r="G69" s="4"/>
      <c r="H69" s="4"/>
      <c r="I69" s="5"/>
      <c r="J69" s="5"/>
    </row>
    <row r="70" spans="1:13" ht="15.6" x14ac:dyDescent="0.3">
      <c r="A70" s="2" t="s">
        <v>24</v>
      </c>
      <c r="B70" s="2">
        <v>1713.5</v>
      </c>
      <c r="C70" s="6">
        <v>0.1132</v>
      </c>
      <c r="D70" s="3">
        <f t="shared" si="0"/>
        <v>193.9682</v>
      </c>
      <c r="E70" s="3">
        <f t="shared" si="1"/>
        <v>1907.4682</v>
      </c>
      <c r="G70" s="2">
        <f t="shared" ref="G70" si="39">E70</f>
        <v>1907.4682</v>
      </c>
      <c r="H70" s="6">
        <f>H$8</f>
        <v>9.01E-2</v>
      </c>
      <c r="I70" s="3">
        <f t="shared" ref="I70" si="40">G70*H70</f>
        <v>171.86288482</v>
      </c>
      <c r="J70" s="3">
        <f t="shared" ref="J70" si="41">G70+I70</f>
        <v>2079.3310848199999</v>
      </c>
    </row>
    <row r="71" spans="1:13" ht="15.6" x14ac:dyDescent="0.3">
      <c r="A71" s="11"/>
      <c r="B71" s="4"/>
      <c r="C71" s="4"/>
      <c r="D71" s="5"/>
      <c r="E71" s="5"/>
      <c r="G71" s="4"/>
      <c r="H71" s="4"/>
      <c r="I71" s="5"/>
      <c r="J71" s="5"/>
    </row>
    <row r="72" spans="1:13" ht="15.6" x14ac:dyDescent="0.3">
      <c r="A72" s="2" t="s">
        <v>13</v>
      </c>
      <c r="B72" s="4"/>
      <c r="C72" s="4"/>
      <c r="D72" s="5"/>
      <c r="E72" s="5"/>
      <c r="G72" s="4"/>
      <c r="H72" s="4"/>
      <c r="I72" s="5"/>
      <c r="J72" s="5"/>
    </row>
    <row r="73" spans="1:13" ht="15.6" x14ac:dyDescent="0.3">
      <c r="A73" s="4"/>
      <c r="B73" s="4"/>
      <c r="C73" s="4"/>
      <c r="D73" s="5"/>
      <c r="E73" s="5"/>
      <c r="G73" s="4"/>
      <c r="H73" s="4"/>
      <c r="I73" s="5"/>
      <c r="J73" s="5"/>
    </row>
    <row r="74" spans="1:13" ht="15.6" x14ac:dyDescent="0.3">
      <c r="A74" s="2" t="s">
        <v>14</v>
      </c>
      <c r="B74" s="2">
        <v>317.16000000000003</v>
      </c>
      <c r="C74" s="6">
        <v>0.1132</v>
      </c>
      <c r="D74" s="3">
        <f t="shared" si="0"/>
        <v>35.902512000000002</v>
      </c>
      <c r="E74" s="3">
        <f t="shared" si="1"/>
        <v>353.06251200000003</v>
      </c>
      <c r="G74" s="2">
        <f t="shared" ref="G74:G75" si="42">E74</f>
        <v>353.06251200000003</v>
      </c>
      <c r="H74" s="6">
        <f t="shared" ref="H74:H75" si="43">H$8</f>
        <v>9.01E-2</v>
      </c>
      <c r="I74" s="3">
        <f t="shared" ref="I74:I75" si="44">G74*H74</f>
        <v>31.810932331200004</v>
      </c>
      <c r="J74" s="3">
        <f t="shared" ref="J74:J75" si="45">G74+I74</f>
        <v>384.87344433120001</v>
      </c>
    </row>
    <row r="75" spans="1:13" ht="15.6" x14ac:dyDescent="0.3">
      <c r="A75" s="2" t="s">
        <v>15</v>
      </c>
      <c r="B75" s="2">
        <v>319.55</v>
      </c>
      <c r="C75" s="6">
        <v>0.1132</v>
      </c>
      <c r="D75" s="3">
        <f t="shared" ref="D75:D88" si="46">B75*C75</f>
        <v>36.17306</v>
      </c>
      <c r="E75" s="3">
        <f t="shared" ref="E75:E88" si="47">B75+D75</f>
        <v>355.72306000000003</v>
      </c>
      <c r="G75" s="2">
        <f t="shared" si="42"/>
        <v>355.72306000000003</v>
      </c>
      <c r="H75" s="6">
        <f t="shared" si="43"/>
        <v>9.01E-2</v>
      </c>
      <c r="I75" s="3">
        <f t="shared" si="44"/>
        <v>32.050647705999999</v>
      </c>
      <c r="J75" s="3">
        <f t="shared" si="45"/>
        <v>387.77370770600004</v>
      </c>
    </row>
    <row r="76" spans="1:13" ht="15.6" x14ac:dyDescent="0.3">
      <c r="A76" s="4"/>
      <c r="B76" s="4"/>
      <c r="C76" s="4"/>
      <c r="D76" s="5"/>
      <c r="E76" s="5"/>
    </row>
    <row r="77" spans="1:13" ht="15.6" x14ac:dyDescent="0.3">
      <c r="A77" s="4"/>
      <c r="B77" s="4"/>
      <c r="C77" s="4"/>
      <c r="D77" s="5"/>
      <c r="E77" s="5"/>
    </row>
    <row r="78" spans="1:13" s="21" customFormat="1" ht="15.6" x14ac:dyDescent="0.3">
      <c r="A78" s="7" t="s">
        <v>29</v>
      </c>
      <c r="B78" s="7"/>
      <c r="C78" s="7"/>
      <c r="D78" s="10"/>
      <c r="E78" s="10"/>
      <c r="M78"/>
    </row>
    <row r="79" spans="1:13" ht="15.6" x14ac:dyDescent="0.3">
      <c r="A79" s="4"/>
      <c r="B79" s="4"/>
      <c r="C79" s="4"/>
      <c r="D79" s="5"/>
      <c r="E79" s="5"/>
    </row>
    <row r="80" spans="1:13" s="22" customFormat="1" ht="15.6" x14ac:dyDescent="0.3">
      <c r="A80" s="13" t="s">
        <v>13</v>
      </c>
      <c r="B80" s="11"/>
      <c r="C80" s="11"/>
      <c r="D80" s="12"/>
      <c r="E80" s="14">
        <v>269.92</v>
      </c>
      <c r="M80"/>
    </row>
    <row r="81" spans="1:21" ht="15.6" x14ac:dyDescent="0.3">
      <c r="A81" s="4"/>
      <c r="B81" s="4"/>
      <c r="C81" s="4"/>
      <c r="D81" s="5"/>
      <c r="E81" s="5"/>
    </row>
    <row r="82" spans="1:21" ht="15.6" x14ac:dyDescent="0.3">
      <c r="A82" s="4"/>
      <c r="B82" s="4"/>
      <c r="C82" s="4"/>
      <c r="D82" s="5"/>
      <c r="E82" s="5"/>
    </row>
    <row r="83" spans="1:21" ht="70.95" customHeight="1" x14ac:dyDescent="0.3">
      <c r="A83" s="66" t="s">
        <v>33</v>
      </c>
      <c r="B83" s="66"/>
      <c r="C83" s="66"/>
      <c r="D83" s="66"/>
      <c r="E83" s="66"/>
    </row>
    <row r="84" spans="1:21" ht="15.6" x14ac:dyDescent="0.3">
      <c r="A84" s="1" t="s">
        <v>25</v>
      </c>
      <c r="B84" s="4"/>
      <c r="C84" s="4"/>
      <c r="D84" s="5"/>
      <c r="E84" s="5"/>
    </row>
    <row r="85" spans="1:21" ht="15.6" x14ac:dyDescent="0.3">
      <c r="A85" s="4"/>
      <c r="B85" s="4"/>
      <c r="C85" s="4"/>
      <c r="D85" s="5"/>
      <c r="E85" s="5"/>
    </row>
    <row r="86" spans="1:21" ht="15.6" x14ac:dyDescent="0.3">
      <c r="A86" s="1" t="s">
        <v>34</v>
      </c>
      <c r="B86" s="4"/>
      <c r="C86" s="4"/>
      <c r="D86" s="5"/>
      <c r="E86" s="5"/>
      <c r="L86" s="20" t="s">
        <v>53</v>
      </c>
      <c r="N86" s="20" t="s">
        <v>54</v>
      </c>
      <c r="P86" s="20" t="s">
        <v>54</v>
      </c>
    </row>
    <row r="87" spans="1:21" ht="15.6" x14ac:dyDescent="0.3">
      <c r="A87" s="4"/>
      <c r="B87" s="4"/>
      <c r="C87" s="4"/>
      <c r="D87" s="5"/>
      <c r="E87" s="5"/>
      <c r="L87" s="49" t="s">
        <v>47</v>
      </c>
      <c r="N87" s="21" t="s">
        <v>45</v>
      </c>
      <c r="P87" s="21" t="s">
        <v>36</v>
      </c>
    </row>
    <row r="88" spans="1:21" s="21" customFormat="1" ht="16.2" thickBot="1" x14ac:dyDescent="0.35">
      <c r="A88" s="1" t="s">
        <v>17</v>
      </c>
      <c r="B88" s="1">
        <v>8512.25</v>
      </c>
      <c r="C88" s="15">
        <v>0.1132</v>
      </c>
      <c r="D88" s="16">
        <f t="shared" si="46"/>
        <v>963.58669999999995</v>
      </c>
      <c r="E88" s="16">
        <f t="shared" si="47"/>
        <v>9475.8366999999998</v>
      </c>
      <c r="J88" s="50" t="s">
        <v>46</v>
      </c>
      <c r="L88" s="51">
        <v>0.1</v>
      </c>
      <c r="M88"/>
      <c r="N88" s="51">
        <f>N93/J93-1</f>
        <v>0.10254425510853515</v>
      </c>
      <c r="P88" s="60">
        <v>0.16</v>
      </c>
      <c r="Q88" s="21" t="s">
        <v>52</v>
      </c>
    </row>
    <row r="89" spans="1:21" s="22" customFormat="1" ht="15.6" x14ac:dyDescent="0.3">
      <c r="A89" s="11"/>
      <c r="B89" s="11"/>
      <c r="C89" s="11"/>
      <c r="D89" s="12"/>
      <c r="E89" s="12"/>
      <c r="J89" s="52">
        <v>8.7599999999999997E-2</v>
      </c>
      <c r="M89"/>
      <c r="N89" s="22" t="s">
        <v>37</v>
      </c>
      <c r="P89" s="61" t="s">
        <v>55</v>
      </c>
      <c r="Q89" s="62"/>
    </row>
    <row r="90" spans="1:21" ht="16.2" thickBot="1" x14ac:dyDescent="0.35">
      <c r="A90" s="2" t="s">
        <v>26</v>
      </c>
      <c r="B90" s="23"/>
      <c r="C90" s="23"/>
      <c r="D90" s="24"/>
      <c r="E90" s="55"/>
      <c r="F90" s="54" t="s">
        <v>48</v>
      </c>
      <c r="G90" s="56"/>
      <c r="I90" s="21"/>
      <c r="J90" s="21"/>
      <c r="K90" s="21"/>
      <c r="L90" s="21"/>
      <c r="N90" s="53">
        <f>H8</f>
        <v>9.01E-2</v>
      </c>
      <c r="O90" s="21"/>
      <c r="P90" s="63">
        <f>Q91-1</f>
        <v>0.14690725033574292</v>
      </c>
      <c r="Q90" s="64"/>
      <c r="R90" s="21"/>
      <c r="S90" s="21" t="s">
        <v>43</v>
      </c>
      <c r="T90" s="21"/>
      <c r="U90" s="21" t="s">
        <v>44</v>
      </c>
    </row>
    <row r="91" spans="1:21" ht="15.6" x14ac:dyDescent="0.3">
      <c r="A91" s="2"/>
      <c r="B91" s="23"/>
      <c r="C91" s="23"/>
      <c r="D91" s="24"/>
      <c r="E91" s="24"/>
      <c r="F91" s="34" t="s">
        <v>49</v>
      </c>
      <c r="I91" s="20" t="s">
        <v>40</v>
      </c>
      <c r="L91" s="20" t="s">
        <v>41</v>
      </c>
      <c r="O91" s="20" t="s">
        <v>41</v>
      </c>
      <c r="Q91" s="22">
        <f>P93/L93</f>
        <v>1.1469072503357429</v>
      </c>
      <c r="R91" s="46" t="s">
        <v>38</v>
      </c>
      <c r="S91" s="65">
        <f>N90+1</f>
        <v>1.0901000000000001</v>
      </c>
      <c r="T91" s="47" t="s">
        <v>39</v>
      </c>
      <c r="U91" s="22">
        <f>Q91/S91</f>
        <v>1.0521119625132949</v>
      </c>
    </row>
    <row r="92" spans="1:21" ht="15.6" x14ac:dyDescent="0.3">
      <c r="A92" s="2" t="s">
        <v>14</v>
      </c>
      <c r="B92" s="2"/>
      <c r="C92" s="6"/>
      <c r="D92" s="3"/>
      <c r="E92" s="3"/>
      <c r="F92" s="49">
        <v>2025</v>
      </c>
      <c r="I92" s="20" t="s">
        <v>50</v>
      </c>
      <c r="J92" s="20" t="s">
        <v>51</v>
      </c>
      <c r="L92" s="20" t="s">
        <v>50</v>
      </c>
      <c r="N92" s="20" t="s">
        <v>51</v>
      </c>
      <c r="P92" s="20" t="s">
        <v>51</v>
      </c>
    </row>
    <row r="93" spans="1:21" s="22" customFormat="1" ht="15.6" x14ac:dyDescent="0.3">
      <c r="A93" s="18" t="s">
        <v>30</v>
      </c>
      <c r="B93" s="18"/>
      <c r="C93" s="19"/>
      <c r="D93" s="14">
        <f>F93-$B$94</f>
        <v>216.30400000000003</v>
      </c>
      <c r="E93" s="35">
        <v>349.97</v>
      </c>
      <c r="F93" s="33">
        <v>369.05400000000003</v>
      </c>
      <c r="G93">
        <f t="shared" ref="G93:G95" si="48">F93/E93</f>
        <v>1.0545303883189987</v>
      </c>
      <c r="H93"/>
      <c r="I93" s="37">
        <v>3.1815000000000002</v>
      </c>
      <c r="J93" s="58">
        <f>I93*(1+$J$89)</f>
        <v>3.4601994</v>
      </c>
      <c r="L93" s="37">
        <f>E93/100</f>
        <v>3.4997000000000003</v>
      </c>
      <c r="M93"/>
      <c r="N93" s="42">
        <f>L93*(1+$N$90)</f>
        <v>3.8150229700000007</v>
      </c>
      <c r="P93" s="40">
        <f>J93*(1+$P$88)</f>
        <v>4.013831304</v>
      </c>
    </row>
    <row r="94" spans="1:21" s="25" customFormat="1" ht="15.6" x14ac:dyDescent="0.3">
      <c r="A94" s="18" t="s">
        <v>31</v>
      </c>
      <c r="B94" s="18">
        <v>152.75</v>
      </c>
      <c r="C94" s="19"/>
      <c r="D94" s="14">
        <f>F94-$B$94</f>
        <v>69.274000000000001</v>
      </c>
      <c r="E94" s="36">
        <v>210.54</v>
      </c>
      <c r="F94" s="33">
        <v>222.024</v>
      </c>
      <c r="G94">
        <f t="shared" si="48"/>
        <v>1.0545454545454547</v>
      </c>
      <c r="H94"/>
      <c r="I94" s="37">
        <v>1.9139999999999999</v>
      </c>
      <c r="J94" s="40">
        <f>I94*(1+$J$89)</f>
        <v>2.0816663999999996</v>
      </c>
      <c r="K94" s="22"/>
      <c r="L94" s="37">
        <f t="shared" ref="L94:L95" si="49">E94/100</f>
        <v>2.1053999999999999</v>
      </c>
      <c r="M94"/>
      <c r="N94" s="42">
        <f>L94*(1+$N$90)</f>
        <v>2.2950965400000003</v>
      </c>
      <c r="O94" s="22"/>
      <c r="P94" s="40">
        <f>J94*(1+$P$88)</f>
        <v>2.4147330239999993</v>
      </c>
      <c r="Q94" s="22"/>
      <c r="R94" s="22"/>
      <c r="S94" s="22"/>
      <c r="T94" s="45"/>
      <c r="U94" s="22"/>
    </row>
    <row r="95" spans="1:21" s="22" customFormat="1" ht="15.6" x14ac:dyDescent="0.3">
      <c r="A95" s="18" t="s">
        <v>32</v>
      </c>
      <c r="B95" s="18"/>
      <c r="C95" s="19"/>
      <c r="D95" s="14">
        <f>F95-$B$94</f>
        <v>15.403600000000012</v>
      </c>
      <c r="E95" s="35">
        <v>159.46</v>
      </c>
      <c r="F95" s="33">
        <v>168.15360000000001</v>
      </c>
      <c r="G95">
        <f t="shared" si="48"/>
        <v>1.0545190016305031</v>
      </c>
      <c r="H95"/>
      <c r="I95" s="37">
        <v>1.4496</v>
      </c>
      <c r="J95" s="40">
        <f>I95*(1+$J$89)</f>
        <v>1.5765849599999999</v>
      </c>
      <c r="L95" s="37">
        <f t="shared" si="49"/>
        <v>1.5946</v>
      </c>
      <c r="M95"/>
      <c r="N95" s="42">
        <f>L95*(1+$N$90)</f>
        <v>1.73827346</v>
      </c>
      <c r="P95" s="40">
        <f>J95*(1+$P$88)</f>
        <v>1.8288385535999998</v>
      </c>
      <c r="T95" s="45"/>
    </row>
    <row r="96" spans="1:21" ht="15.6" x14ac:dyDescent="0.3">
      <c r="A96" s="18"/>
      <c r="B96" s="18"/>
      <c r="C96" s="19"/>
      <c r="D96" s="14"/>
      <c r="E96" s="3"/>
      <c r="F96" s="33"/>
      <c r="N96" s="43"/>
      <c r="T96" s="45"/>
    </row>
    <row r="97" spans="1:21" ht="15.6" x14ac:dyDescent="0.3">
      <c r="A97" s="18" t="s">
        <v>15</v>
      </c>
      <c r="B97" s="18"/>
      <c r="C97" s="19"/>
      <c r="D97" s="14"/>
      <c r="E97" s="3"/>
      <c r="F97" s="33"/>
      <c r="N97" s="43"/>
      <c r="T97" s="45"/>
    </row>
    <row r="98" spans="1:21" s="22" customFormat="1" ht="15.6" x14ac:dyDescent="0.3">
      <c r="A98" s="18" t="s">
        <v>30</v>
      </c>
      <c r="B98" s="18"/>
      <c r="C98" s="19"/>
      <c r="D98" s="14">
        <f>F98-$B$99</f>
        <v>689.5376</v>
      </c>
      <c r="E98" s="35">
        <v>798.72</v>
      </c>
      <c r="F98" s="33">
        <v>842.2876</v>
      </c>
      <c r="G98">
        <f t="shared" ref="G98:G100" si="50">F98/E98</f>
        <v>1.0545467748397435</v>
      </c>
      <c r="H98"/>
      <c r="I98" s="38">
        <v>7.2610999999999999</v>
      </c>
      <c r="J98" s="41">
        <f>I98*(1+$J$89)</f>
        <v>7.897172359999999</v>
      </c>
      <c r="L98" s="38">
        <f t="shared" ref="L98:L100" si="51">E98/100</f>
        <v>7.9872000000000005</v>
      </c>
      <c r="M98"/>
      <c r="N98" s="44">
        <f>L98*(1+$N$90)</f>
        <v>8.7068467200000015</v>
      </c>
      <c r="P98" s="41">
        <f>J98*(1+$P$88)</f>
        <v>9.1607199375999979</v>
      </c>
      <c r="T98" s="45"/>
    </row>
    <row r="99" spans="1:21" s="25" customFormat="1" ht="15.6" x14ac:dyDescent="0.3">
      <c r="A99" s="18" t="s">
        <v>31</v>
      </c>
      <c r="B99" s="18">
        <v>152.75</v>
      </c>
      <c r="C99" s="19"/>
      <c r="D99" s="14">
        <f>F99-$B$99</f>
        <v>82.718400000000003</v>
      </c>
      <c r="E99" s="36">
        <v>223.29</v>
      </c>
      <c r="F99" s="33">
        <v>235.4684</v>
      </c>
      <c r="G99">
        <f t="shared" si="50"/>
        <v>1.0545407317837789</v>
      </c>
      <c r="H99"/>
      <c r="I99" s="38">
        <v>2.0299</v>
      </c>
      <c r="J99" s="41">
        <f>I99*(1+$J$89)</f>
        <v>2.2077192399999999</v>
      </c>
      <c r="K99" s="22"/>
      <c r="L99" s="38">
        <f t="shared" si="51"/>
        <v>2.2328999999999999</v>
      </c>
      <c r="M99"/>
      <c r="N99" s="44">
        <f>L99*(1+$N$90)</f>
        <v>2.4340842899999999</v>
      </c>
      <c r="O99" s="22"/>
      <c r="P99" s="41">
        <f>J99*(1+$P$88)</f>
        <v>2.5609543183999999</v>
      </c>
      <c r="Q99" s="22"/>
      <c r="R99" s="22"/>
      <c r="S99" s="22"/>
      <c r="T99" s="45"/>
      <c r="U99" s="22"/>
    </row>
    <row r="100" spans="1:21" s="22" customFormat="1" ht="15.6" x14ac:dyDescent="0.3">
      <c r="A100" s="18" t="s">
        <v>32</v>
      </c>
      <c r="B100" s="18"/>
      <c r="C100" s="19"/>
      <c r="D100" s="14">
        <f>F100-$B$99</f>
        <v>15.345600000000019</v>
      </c>
      <c r="E100" s="35">
        <v>159.4</v>
      </c>
      <c r="F100" s="33">
        <v>168.09560000000002</v>
      </c>
      <c r="G100">
        <f t="shared" si="50"/>
        <v>1.0545520702634881</v>
      </c>
      <c r="H100"/>
      <c r="I100" s="38">
        <v>1.4491000000000001</v>
      </c>
      <c r="J100" s="41">
        <f>I100*(1+$J$89)</f>
        <v>1.5760411599999999</v>
      </c>
      <c r="L100" s="38">
        <f t="shared" si="51"/>
        <v>1.5940000000000001</v>
      </c>
      <c r="M100"/>
      <c r="N100" s="44">
        <f>L100*(1+$N$90)</f>
        <v>1.7376194000000003</v>
      </c>
      <c r="P100" s="41">
        <f>J100*(1+$P$88)</f>
        <v>1.8282077455999999</v>
      </c>
      <c r="T100" s="45"/>
    </row>
    <row r="101" spans="1:21" ht="15.6" x14ac:dyDescent="0.3">
      <c r="A101" s="18"/>
      <c r="B101" s="18"/>
      <c r="C101" s="19"/>
      <c r="D101" s="14"/>
      <c r="E101" s="3"/>
      <c r="F101" s="33"/>
      <c r="T101" s="45"/>
    </row>
    <row r="102" spans="1:21" ht="15.6" x14ac:dyDescent="0.3">
      <c r="A102" s="18"/>
      <c r="B102" s="18"/>
      <c r="C102" s="19"/>
      <c r="D102" s="14"/>
      <c r="E102" s="3"/>
      <c r="F102" s="33"/>
      <c r="I102"/>
      <c r="J102"/>
      <c r="Q102" s="22"/>
      <c r="S102" s="22"/>
      <c r="T102" s="45"/>
    </row>
    <row r="103" spans="1:21" ht="15.6" x14ac:dyDescent="0.3">
      <c r="A103" s="18" t="s">
        <v>27</v>
      </c>
      <c r="B103" s="18">
        <v>405.19</v>
      </c>
      <c r="C103" s="19"/>
      <c r="D103" s="14">
        <f>F103-B103</f>
        <v>-284.9212</v>
      </c>
      <c r="E103" s="35">
        <v>114.05</v>
      </c>
      <c r="F103" s="33">
        <v>120.2688</v>
      </c>
      <c r="G103">
        <f>F103/E103</f>
        <v>1.0545269618588338</v>
      </c>
      <c r="H103"/>
      <c r="I103" s="37">
        <v>103.68</v>
      </c>
      <c r="J103" s="40">
        <f>I103*(1+$J$89)</f>
        <v>112.762368</v>
      </c>
      <c r="K103" s="22"/>
      <c r="L103" s="37">
        <f>E103</f>
        <v>114.05</v>
      </c>
      <c r="N103" s="42">
        <f>L103*(1+$N$90)</f>
        <v>124.32590500000001</v>
      </c>
      <c r="O103" s="22"/>
      <c r="P103" s="40">
        <f>J103*(1+$P$88)</f>
        <v>130.80434688</v>
      </c>
    </row>
    <row r="104" spans="1:21" ht="15.6" x14ac:dyDescent="0.3">
      <c r="A104" s="27"/>
      <c r="B104" s="27"/>
      <c r="C104" s="27"/>
      <c r="D104" s="28"/>
      <c r="E104" s="5"/>
    </row>
    <row r="105" spans="1:21" ht="15.6" x14ac:dyDescent="0.3">
      <c r="A105" s="29" t="s">
        <v>35</v>
      </c>
      <c r="B105" s="27"/>
    </row>
    <row r="106" spans="1:21" ht="15.6" x14ac:dyDescent="0.3">
      <c r="A106" s="27"/>
      <c r="B106" s="27"/>
      <c r="C106" s="27"/>
      <c r="D106" s="28"/>
      <c r="E106" s="5"/>
    </row>
    <row r="107" spans="1:21" s="21" customFormat="1" ht="15.6" x14ac:dyDescent="0.3">
      <c r="A107" s="29" t="s">
        <v>17</v>
      </c>
      <c r="B107" s="30">
        <v>10564.51</v>
      </c>
      <c r="C107" s="31">
        <v>0.1132</v>
      </c>
      <c r="D107" s="32">
        <f t="shared" ref="D107" si="52">B107*C107</f>
        <v>1195.9025320000001</v>
      </c>
      <c r="E107" s="16">
        <f t="shared" ref="E107" si="53">B107+D107</f>
        <v>11760.412532</v>
      </c>
      <c r="M107"/>
      <c r="N107" s="21" t="s">
        <v>42</v>
      </c>
      <c r="P107" s="21" t="s">
        <v>36</v>
      </c>
      <c r="S107" s="21" t="s">
        <v>43</v>
      </c>
      <c r="U107" s="21" t="s">
        <v>44</v>
      </c>
    </row>
    <row r="108" spans="1:21" ht="15.6" x14ac:dyDescent="0.3">
      <c r="A108" s="18"/>
      <c r="B108" s="18"/>
      <c r="C108" s="19"/>
      <c r="D108" s="17"/>
      <c r="E108" s="3"/>
      <c r="I108" s="20" t="s">
        <v>40</v>
      </c>
      <c r="L108" s="20" t="s">
        <v>41</v>
      </c>
      <c r="N108" s="48">
        <v>0.1132</v>
      </c>
      <c r="P108" s="48">
        <v>0.18867999999999999</v>
      </c>
      <c r="Q108" s="22">
        <f>P110/L110</f>
        <v>1.1469202630588233</v>
      </c>
      <c r="R108" s="46" t="s">
        <v>38</v>
      </c>
      <c r="S108" s="22">
        <v>1.1132</v>
      </c>
      <c r="T108" s="47" t="s">
        <v>39</v>
      </c>
      <c r="U108" s="22">
        <f>Q108/S108</f>
        <v>1.0302912891293778</v>
      </c>
    </row>
    <row r="109" spans="1:21" ht="15.6" x14ac:dyDescent="0.3">
      <c r="A109" s="18" t="s">
        <v>14</v>
      </c>
      <c r="B109" s="18"/>
      <c r="C109" s="19"/>
      <c r="D109" s="17"/>
      <c r="E109" s="3"/>
      <c r="I109" s="20" t="s">
        <v>50</v>
      </c>
      <c r="J109" s="20">
        <v>2026</v>
      </c>
      <c r="L109" s="20" t="s">
        <v>50</v>
      </c>
      <c r="N109" s="20" t="s">
        <v>51</v>
      </c>
      <c r="P109" s="20" t="s">
        <v>51</v>
      </c>
    </row>
    <row r="110" spans="1:21" s="22" customFormat="1" ht="15.6" x14ac:dyDescent="0.3">
      <c r="A110" s="18" t="s">
        <v>30</v>
      </c>
      <c r="B110" s="18"/>
      <c r="C110" s="19"/>
      <c r="D110" s="14">
        <f>F110-$B$111</f>
        <v>205.79439999999994</v>
      </c>
      <c r="E110" s="35">
        <v>340</v>
      </c>
      <c r="F110" s="33">
        <v>358.54439999999994</v>
      </c>
      <c r="G110">
        <f>F110/E110</f>
        <v>1.0545423529411764</v>
      </c>
      <c r="H110">
        <v>2.8111999999999999</v>
      </c>
      <c r="I110" s="37">
        <f>H110+$N$123</f>
        <v>3.0909</v>
      </c>
      <c r="J110" s="40">
        <f>I110*(1+$J$89)</f>
        <v>3.3616628399999997</v>
      </c>
      <c r="L110" s="37">
        <f>E110/100</f>
        <v>3.4</v>
      </c>
      <c r="M110"/>
      <c r="N110" s="42">
        <f t="shared" ref="N110:N112" si="54">L110*(1+$N$88)</f>
        <v>3.7486504673690195</v>
      </c>
      <c r="P110" s="40">
        <f>J110*(1+$P$88)</f>
        <v>3.8995288943999995</v>
      </c>
    </row>
    <row r="111" spans="1:21" s="22" customFormat="1" ht="15.6" x14ac:dyDescent="0.3">
      <c r="A111" s="18" t="s">
        <v>31</v>
      </c>
      <c r="B111" s="18">
        <v>152.75</v>
      </c>
      <c r="C111" s="19"/>
      <c r="D111" s="14">
        <f>F111-$B$111</f>
        <v>63.033200000000022</v>
      </c>
      <c r="E111" s="35">
        <v>204.62</v>
      </c>
      <c r="F111" s="33">
        <v>215.78320000000002</v>
      </c>
      <c r="G111">
        <f t="shared" ref="G111:G112" si="55">F111/E111</f>
        <v>1.0545557619001076</v>
      </c>
      <c r="H111">
        <v>1.5805</v>
      </c>
      <c r="I111" s="37">
        <f>H111+$N$123</f>
        <v>1.8602000000000001</v>
      </c>
      <c r="J111" s="40">
        <f>I111*(1+$J$89)</f>
        <v>2.0231535199999997</v>
      </c>
      <c r="L111" s="37">
        <f t="shared" ref="L111:L112" si="56">E111/100</f>
        <v>2.0462000000000002</v>
      </c>
      <c r="M111"/>
      <c r="N111" s="42">
        <f t="shared" si="54"/>
        <v>2.256026054803085</v>
      </c>
      <c r="P111" s="40">
        <f>J111*(1+$P$88)</f>
        <v>2.3468580831999994</v>
      </c>
      <c r="T111" s="45"/>
    </row>
    <row r="112" spans="1:21" s="22" customFormat="1" ht="15.6" x14ac:dyDescent="0.3">
      <c r="A112" s="18" t="s">
        <v>32</v>
      </c>
      <c r="B112" s="18"/>
      <c r="C112" s="19"/>
      <c r="D112" s="14">
        <f>F112-$B$111</f>
        <v>10.659200000000027</v>
      </c>
      <c r="E112" s="35">
        <v>154.96</v>
      </c>
      <c r="F112" s="33">
        <v>163.40920000000003</v>
      </c>
      <c r="G112">
        <f t="shared" si="55"/>
        <v>1.0545250387196696</v>
      </c>
      <c r="H112">
        <v>1.129</v>
      </c>
      <c r="I112" s="37">
        <f>H112+$N$123</f>
        <v>1.4087000000000001</v>
      </c>
      <c r="J112" s="40">
        <f>I112*(1+$J$89)</f>
        <v>1.53210212</v>
      </c>
      <c r="L112" s="37">
        <f t="shared" si="56"/>
        <v>1.5496000000000001</v>
      </c>
      <c r="M112"/>
      <c r="N112" s="42">
        <f t="shared" si="54"/>
        <v>1.7085025777161862</v>
      </c>
      <c r="P112" s="40">
        <f>J112*(1+$P$88)</f>
        <v>1.7772384591999999</v>
      </c>
      <c r="T112" s="45"/>
    </row>
    <row r="113" spans="1:20" ht="15.6" x14ac:dyDescent="0.3">
      <c r="A113" s="18"/>
      <c r="B113" s="18"/>
      <c r="C113" s="19"/>
      <c r="D113" s="14"/>
      <c r="E113" s="3"/>
      <c r="F113" s="33"/>
      <c r="N113" s="43"/>
      <c r="T113" s="45"/>
    </row>
    <row r="114" spans="1:20" ht="15.6" x14ac:dyDescent="0.3">
      <c r="A114" s="18" t="s">
        <v>15</v>
      </c>
      <c r="B114" s="18"/>
      <c r="C114" s="19"/>
      <c r="D114" s="14"/>
      <c r="E114" s="3"/>
      <c r="F114" s="33"/>
      <c r="N114" s="43"/>
      <c r="T114" s="45"/>
    </row>
    <row r="115" spans="1:20" s="22" customFormat="1" ht="15.6" x14ac:dyDescent="0.3">
      <c r="A115" s="18" t="s">
        <v>30</v>
      </c>
      <c r="B115" s="18"/>
      <c r="C115" s="19"/>
      <c r="D115" s="14">
        <f>F115-$B$116</f>
        <v>665.46759999999983</v>
      </c>
      <c r="E115" s="35">
        <v>775.9</v>
      </c>
      <c r="F115" s="33">
        <v>818.21759999999983</v>
      </c>
      <c r="G115">
        <f>F115/E115</f>
        <v>1.0545400180435622</v>
      </c>
      <c r="H115">
        <v>6.7739000000000003</v>
      </c>
      <c r="I115" s="38">
        <f>H115+$N$123</f>
        <v>7.0536000000000003</v>
      </c>
      <c r="J115" s="41">
        <f>I115*(1+$J$89)</f>
        <v>7.6714953599999998</v>
      </c>
      <c r="L115" s="38">
        <f t="shared" ref="L115:L117" si="57">E115/100</f>
        <v>7.7589999999999995</v>
      </c>
      <c r="M115"/>
      <c r="N115" s="44">
        <f t="shared" ref="N115:N117" si="58">L115*(1+$N$88)</f>
        <v>8.5546408753871237</v>
      </c>
      <c r="P115" s="41">
        <f>J115*(1+$P$88)</f>
        <v>8.8989346175999984</v>
      </c>
      <c r="T115" s="45"/>
    </row>
    <row r="116" spans="1:20" s="22" customFormat="1" ht="15.6" x14ac:dyDescent="0.3">
      <c r="A116" s="18" t="s">
        <v>31</v>
      </c>
      <c r="B116" s="18">
        <v>152.75</v>
      </c>
      <c r="C116" s="19"/>
      <c r="D116" s="14">
        <f>F116-$B$116</f>
        <v>76.129600000000011</v>
      </c>
      <c r="E116" s="35">
        <v>217.04</v>
      </c>
      <c r="F116" s="33">
        <v>228.87960000000001</v>
      </c>
      <c r="G116">
        <f t="shared" ref="G116:G117" si="59">F116/E116</f>
        <v>1.054550313306303</v>
      </c>
      <c r="H116">
        <v>1.6934</v>
      </c>
      <c r="I116" s="38">
        <f>H116+$N$123</f>
        <v>1.9731000000000001</v>
      </c>
      <c r="J116" s="41">
        <f>I116*(1+$J$89)</f>
        <v>2.1459435600000001</v>
      </c>
      <c r="L116" s="38">
        <f t="shared" si="57"/>
        <v>2.1703999999999999</v>
      </c>
      <c r="M116"/>
      <c r="N116" s="44">
        <f t="shared" si="58"/>
        <v>2.3929620512875647</v>
      </c>
      <c r="P116" s="41">
        <f>J116*(1+$P$88)</f>
        <v>2.4892945296</v>
      </c>
      <c r="T116" s="45"/>
    </row>
    <row r="117" spans="1:20" s="22" customFormat="1" ht="15.6" x14ac:dyDescent="0.3">
      <c r="A117" s="18" t="s">
        <v>32</v>
      </c>
      <c r="B117" s="18"/>
      <c r="C117" s="19"/>
      <c r="D117" s="14">
        <f>F117-$B$116</f>
        <v>10.659200000000027</v>
      </c>
      <c r="E117" s="35">
        <v>154.96</v>
      </c>
      <c r="F117" s="33">
        <v>163.40920000000003</v>
      </c>
      <c r="G117">
        <f t="shared" si="59"/>
        <v>1.0545250387196696</v>
      </c>
      <c r="H117">
        <v>1.129</v>
      </c>
      <c r="I117" s="38">
        <f>H117+$N$123</f>
        <v>1.4087000000000001</v>
      </c>
      <c r="J117" s="41">
        <f>I117*(1+$J$89)</f>
        <v>1.53210212</v>
      </c>
      <c r="L117" s="38">
        <f t="shared" si="57"/>
        <v>1.5496000000000001</v>
      </c>
      <c r="M117"/>
      <c r="N117" s="44">
        <f t="shared" si="58"/>
        <v>1.7085025777161862</v>
      </c>
      <c r="P117" s="41">
        <f>J117*(1+$P$88)</f>
        <v>1.7772384591999999</v>
      </c>
      <c r="T117" s="45"/>
    </row>
    <row r="118" spans="1:20" ht="15.6" x14ac:dyDescent="0.3">
      <c r="A118" s="18"/>
      <c r="B118" s="18"/>
      <c r="C118" s="19"/>
      <c r="D118" s="14"/>
      <c r="E118" s="3"/>
      <c r="F118" s="33"/>
      <c r="T118" s="45"/>
    </row>
    <row r="119" spans="1:20" ht="23.4" customHeight="1" x14ac:dyDescent="0.3">
      <c r="A119" s="18" t="s">
        <v>27</v>
      </c>
      <c r="B119" s="18">
        <v>405.19</v>
      </c>
      <c r="C119" s="19"/>
      <c r="D119" s="14">
        <f>F119-B119</f>
        <v>-312.66840000000002</v>
      </c>
      <c r="E119" s="35">
        <v>87.74</v>
      </c>
      <c r="F119" s="33">
        <v>92.521600000000007</v>
      </c>
      <c r="G119">
        <f>F119/E119</f>
        <v>1.0544973786186462</v>
      </c>
      <c r="H119"/>
      <c r="I119" s="37">
        <f>G123+C123</f>
        <v>79.759999999999991</v>
      </c>
      <c r="J119" s="40">
        <f>I119*(1+$J$89)</f>
        <v>86.746975999999975</v>
      </c>
      <c r="K119" s="22"/>
      <c r="L119" s="37">
        <f>E119</f>
        <v>87.74</v>
      </c>
      <c r="N119" s="42">
        <f>L119*(1+$N$88)</f>
        <v>96.737232943222864</v>
      </c>
      <c r="O119" s="22"/>
      <c r="P119" s="40">
        <f>J119*(1+$P$88)</f>
        <v>100.62649215999997</v>
      </c>
      <c r="Q119" s="22"/>
      <c r="S119" s="22"/>
      <c r="T119" s="45"/>
    </row>
    <row r="120" spans="1:20" ht="15.6" x14ac:dyDescent="0.3">
      <c r="A120" s="4"/>
      <c r="B120" s="4"/>
      <c r="C120" s="4"/>
      <c r="D120" s="5"/>
      <c r="E120" s="5"/>
      <c r="G120"/>
      <c r="H120"/>
      <c r="I120"/>
      <c r="J120"/>
    </row>
    <row r="121" spans="1:20" x14ac:dyDescent="0.3">
      <c r="G121"/>
      <c r="H121"/>
      <c r="I121"/>
      <c r="J121"/>
    </row>
    <row r="123" spans="1:20" x14ac:dyDescent="0.3">
      <c r="C123" s="37">
        <f>10.41+36.97+7.71</f>
        <v>55.089999999999996</v>
      </c>
      <c r="D123" s="37">
        <v>2.8111999999999999</v>
      </c>
      <c r="E123" s="37">
        <v>1.5805</v>
      </c>
      <c r="F123" s="37">
        <v>1.129</v>
      </c>
      <c r="G123" s="38">
        <v>24.67</v>
      </c>
      <c r="H123" s="38">
        <v>6.7739000000000003</v>
      </c>
      <c r="I123" s="38">
        <v>1.6934</v>
      </c>
      <c r="J123" s="38">
        <v>1.129</v>
      </c>
      <c r="K123" s="37">
        <v>0.32200000000000001</v>
      </c>
      <c r="L123" s="37">
        <f>1135.92+19.67</f>
        <v>1155.5900000000001</v>
      </c>
      <c r="N123" s="37">
        <f>0.0502+0.004+0.2255</f>
        <v>0.2797</v>
      </c>
      <c r="O123" s="39">
        <f>36.97+10.41</f>
        <v>47.379999999999995</v>
      </c>
    </row>
  </sheetData>
  <mergeCells count="1">
    <mergeCell ref="A83:E83"/>
  </mergeCells>
  <phoneticPr fontId="16" type="noConversion"/>
  <pageMargins left="0.7" right="0.7" top="0.75" bottom="0.75" header="0.3" footer="0.3"/>
  <pageSetup paperSize="9" scale="64" orientation="portrait" horizontalDpi="4294967293" r:id="rId1"/>
  <rowBreaks count="1" manualBreakCount="1">
    <brk id="58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LEKWA2026-2027</vt:lpstr>
      <vt:lpstr>'LEKWA2026-2027'!Print_Area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Salome Legodi</dc:creator>
  <cp:lastModifiedBy>Lindiwe Gamede</cp:lastModifiedBy>
  <cp:lastPrinted>2025-04-30T16:25:15Z</cp:lastPrinted>
  <dcterms:created xsi:type="dcterms:W3CDTF">2025-04-30T07:01:00Z</dcterms:created>
  <dcterms:modified xsi:type="dcterms:W3CDTF">2026-03-20T10:43:59Z</dcterms:modified>
</cp:coreProperties>
</file>